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mytrident-my.sharepoint.com/personal/wladimir_pierre-francois_my_trident_edu/Documents/P-Bon Consulting/Haitian Restaurant Model/"/>
    </mc:Choice>
  </mc:AlternateContent>
  <xr:revisionPtr revIDLastSave="0" documentId="8_{AF510BC1-1FD1-40EE-B052-D8E9D648DEA9}" xr6:coauthVersionLast="47" xr6:coauthVersionMax="47" xr10:uidLastSave="{00000000-0000-0000-0000-000000000000}"/>
  <bookViews>
    <workbookView xWindow="-110" yWindow="-110" windowWidth="19420" windowHeight="12220" tabRatio="500" xr2:uid="{00000000-000D-0000-FFFF-FFFF00000000}"/>
  </bookViews>
  <sheets>
    <sheet name="7-Executive Summary" sheetId="1" r:id="rId1"/>
    <sheet name="1-Ingredient Library" sheetId="2" r:id="rId2"/>
    <sheet name="2-Sub-Recipe Costing" sheetId="3" r:id="rId3"/>
    <sheet name="3-Menu Item Calculator" sheetId="4" r:id="rId4"/>
    <sheet name="4-Break-Even Analysis" sheetId="5" r:id="rId5"/>
    <sheet name="5-Family Tray Pricing" sheetId="6" r:id="rId6"/>
    <sheet name="6-Profitability Summary" sheetId="7" r:id="rId7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4" i="7" l="1"/>
  <c r="C4" i="7"/>
  <c r="B4" i="7"/>
  <c r="G9" i="6"/>
  <c r="J9" i="6" s="1"/>
  <c r="G8" i="6"/>
  <c r="J8" i="6" s="1"/>
  <c r="G7" i="6"/>
  <c r="J7" i="6" s="1"/>
  <c r="G6" i="6"/>
  <c r="J6" i="6" s="1"/>
  <c r="E20" i="5"/>
  <c r="B6" i="5"/>
  <c r="B13" i="5" s="1"/>
  <c r="D20" i="4"/>
  <c r="C20" i="4"/>
  <c r="B20" i="4"/>
  <c r="C11" i="4"/>
  <c r="C27" i="4" s="1"/>
  <c r="B11" i="4"/>
  <c r="B27" i="4" s="1"/>
  <c r="D9" i="4"/>
  <c r="D11" i="4" s="1"/>
  <c r="D27" i="4" s="1"/>
  <c r="C9" i="4"/>
  <c r="B9" i="4"/>
  <c r="E47" i="3"/>
  <c r="E46" i="3"/>
  <c r="E45" i="3"/>
  <c r="E44" i="3"/>
  <c r="E43" i="3"/>
  <c r="E48" i="3" s="1"/>
  <c r="E49" i="3" s="1"/>
  <c r="E37" i="3"/>
  <c r="E36" i="3"/>
  <c r="E35" i="3"/>
  <c r="E34" i="3"/>
  <c r="E33" i="3"/>
  <c r="E38" i="3" s="1"/>
  <c r="E39" i="3" s="1"/>
  <c r="E32" i="3"/>
  <c r="E31" i="3"/>
  <c r="E25" i="3"/>
  <c r="E24" i="3"/>
  <c r="E23" i="3"/>
  <c r="E22" i="3"/>
  <c r="E21" i="3"/>
  <c r="E20" i="3"/>
  <c r="E19" i="3"/>
  <c r="E26" i="3" s="1"/>
  <c r="E27" i="3" s="1"/>
  <c r="E13" i="3"/>
  <c r="E12" i="3"/>
  <c r="E11" i="3"/>
  <c r="E14" i="3" s="1"/>
  <c r="E15" i="3" s="1"/>
  <c r="E10" i="3"/>
  <c r="E9" i="3"/>
  <c r="E8" i="3"/>
  <c r="E7" i="3"/>
  <c r="E6" i="3"/>
  <c r="F35" i="2"/>
  <c r="F34" i="2"/>
  <c r="F33" i="2"/>
  <c r="F32" i="2"/>
  <c r="F31" i="2"/>
  <c r="F29" i="2"/>
  <c r="F28" i="2"/>
  <c r="F27" i="2"/>
  <c r="F26" i="2"/>
  <c r="F25" i="2"/>
  <c r="F24" i="2"/>
  <c r="F23" i="2"/>
  <c r="F22" i="2"/>
  <c r="F21" i="2"/>
  <c r="F20" i="2"/>
  <c r="F18" i="2"/>
  <c r="F17" i="2"/>
  <c r="F16" i="2"/>
  <c r="F15" i="2"/>
  <c r="F14" i="2"/>
  <c r="F13" i="2"/>
  <c r="F12" i="2"/>
  <c r="F10" i="2"/>
  <c r="F9" i="2"/>
  <c r="F8" i="2"/>
  <c r="F7" i="2"/>
  <c r="F6" i="2"/>
  <c r="F5" i="2"/>
  <c r="D33" i="4" l="1"/>
  <c r="D7" i="7" s="1"/>
  <c r="D5" i="7"/>
  <c r="D34" i="4"/>
  <c r="C19" i="5"/>
  <c r="D19" i="5" s="1"/>
  <c r="D31" i="4"/>
  <c r="B5" i="7"/>
  <c r="B33" i="4"/>
  <c r="B7" i="7" s="1"/>
  <c r="B31" i="4"/>
  <c r="C17" i="5"/>
  <c r="D17" i="5" s="1"/>
  <c r="B34" i="4"/>
  <c r="C33" i="4"/>
  <c r="C7" i="7" s="1"/>
  <c r="C31" i="4"/>
  <c r="C18" i="5"/>
  <c r="D18" i="5" s="1"/>
  <c r="C5" i="7"/>
  <c r="C34" i="4"/>
  <c r="B13" i="7"/>
  <c r="B23" i="5"/>
  <c r="D20" i="5" l="1"/>
  <c r="B24" i="5" s="1"/>
  <c r="D6" i="7"/>
  <c r="D10" i="7" s="1"/>
  <c r="D35" i="4"/>
  <c r="C6" i="7"/>
  <c r="C10" i="7" s="1"/>
  <c r="C35" i="4"/>
  <c r="B6" i="7"/>
  <c r="B10" i="7" s="1"/>
  <c r="B11" i="7" s="1"/>
  <c r="B12" i="7" s="1"/>
  <c r="B14" i="7" s="1"/>
  <c r="B35" i="4"/>
  <c r="B25" i="5"/>
  <c r="B27" i="5" s="1"/>
  <c r="B28" i="5" s="1"/>
</calcChain>
</file>

<file path=xl/sharedStrings.xml><?xml version="1.0" encoding="utf-8"?>
<sst xmlns="http://schemas.openxmlformats.org/spreadsheetml/2006/main" count="484" uniqueCount="367">
  <si>
    <t>PBON HAITIAN RESTAURANT</t>
  </si>
  <si>
    <t>Queens Village, NY — Financial Model Executive Summary</t>
  </si>
  <si>
    <t>Updated March 2026 | Prepared for Business Presentation</t>
  </si>
  <si>
    <t>1. THE CONCEPT</t>
  </si>
  <si>
    <t>Authentic Haitian takeout &amp; catering restaurant in Queens Village, NY — the heart of NYC's Haitian-American community.</t>
  </si>
  <si>
    <t>Three-item core menu strategy: Griot (fried pork), Stew Chicken (poulet en sauce), and Oxtail — the three pillars of Haitian dining.</t>
  </si>
  <si>
    <t>Revenue model: Individual plates ($15–$27), family trays ($28–$220), and catering. Optimized for delivery via DoorDash/UberEats.</t>
  </si>
  <si>
    <t>Location target: Linden Blvd / Springfield Blvd corridor — high foot traffic, strong Caribbean demographic, $4,500–$5,000/mo commercial rent.</t>
  </si>
  <si>
    <t>2. MENU ECONOMICS AT A GLANCE</t>
  </si>
  <si>
    <t>Metric</t>
  </si>
  <si>
    <t>Griot</t>
  </si>
  <si>
    <t>Stew Chicken</t>
  </si>
  <si>
    <t>Oxtail</t>
  </si>
  <si>
    <t>Menu Role</t>
  </si>
  <si>
    <t>★ STAR</t>
  </si>
  <si>
    <t>★ WORKHORSE</t>
  </si>
  <si>
    <t>★ SIGNATURE</t>
  </si>
  <si>
    <t>Menu Price</t>
  </si>
  <si>
    <t>$18.00</t>
  </si>
  <si>
    <t>$15.00</t>
  </si>
  <si>
    <t>$27.00</t>
  </si>
  <si>
    <t>Food Cost / Plate</t>
  </si>
  <si>
    <t>$7.44</t>
  </si>
  <si>
    <t>$6.72</t>
  </si>
  <si>
    <t>$14.72</t>
  </si>
  <si>
    <t>Contribution Margin</t>
  </si>
  <si>
    <t>$10.56</t>
  </si>
  <si>
    <t>$8.28</t>
  </si>
  <si>
    <t>$12.28</t>
  </si>
  <si>
    <t>Food Cost %</t>
  </si>
  <si>
    <t>41.3%</t>
  </si>
  <si>
    <t>44.8%</t>
  </si>
  <si>
    <t>54.5%</t>
  </si>
  <si>
    <t>Target Sales Mix</t>
  </si>
  <si>
    <t>35%</t>
  </si>
  <si>
    <t>40%</t>
  </si>
  <si>
    <t>25%</t>
  </si>
  <si>
    <t>3. BREAK-EVEN SNAPSHOT</t>
  </si>
  <si>
    <t>Total Monthly Fixed Costs</t>
  </si>
  <si>
    <t>$18,350</t>
  </si>
  <si>
    <t>Includes 15% payroll burden ($1,350 audit add)</t>
  </si>
  <si>
    <t>Weighted Avg. Contribution Margin</t>
  </si>
  <si>
    <t>$10.08 / plate</t>
  </si>
  <si>
    <t>Blended across 3-item mix (35/40/25)</t>
  </si>
  <si>
    <t>Monthly Break-Even</t>
  </si>
  <si>
    <t>1,821 plates</t>
  </si>
  <si>
    <t>Must sell this many to cover all fixed costs</t>
  </si>
  <si>
    <t>Operating Days / Month</t>
  </si>
  <si>
    <t>26 days</t>
  </si>
  <si>
    <t>6 days/week operation</t>
  </si>
  <si>
    <t>★ DAILY BREAK-EVEN</t>
  </si>
  <si>
    <t>71 plates / day</t>
  </si>
  <si>
    <t>The single most important number in this model</t>
  </si>
  <si>
    <t>Daily Break-Even Revenue</t>
  </si>
  <si>
    <t>$1,353</t>
  </si>
  <si>
    <t>Weighted avg ticket price × 71 plates</t>
  </si>
  <si>
    <t>4. PROFITABILITY SCENARIO (75 Plates/Day)</t>
  </si>
  <si>
    <t>Daily Volume</t>
  </si>
  <si>
    <t>75 plates</t>
  </si>
  <si>
    <t>26 Griot + 32 Chicken + 17 Oxtail</t>
  </si>
  <si>
    <t>Daily Contribution</t>
  </si>
  <si>
    <t>$748</t>
  </si>
  <si>
    <t>Total gross profit before fixed costs</t>
  </si>
  <si>
    <t>Monthly Contribution (×26)</t>
  </si>
  <si>
    <t>$19,457</t>
  </si>
  <si>
    <t>Gross profit all plates combined</t>
  </si>
  <si>
    <t>Monthly Fixed Costs</t>
  </si>
  <si>
    <t>($18,350)</t>
  </si>
  <si>
    <t>Rent + labor + overhead</t>
  </si>
  <si>
    <t>★ EST. MONTHLY NET PROFIT</t>
  </si>
  <si>
    <t>$1,107</t>
  </si>
  <si>
    <t>Thin — see risks below</t>
  </si>
  <si>
    <t>Implied Annual Revenue</t>
  </si>
  <si>
    <t>$~365K+</t>
  </si>
  <si>
    <t>At 20% profit target: need 85+ plates/day</t>
  </si>
  <si>
    <t>5. AUDIT CHANGES IMPLEMENTED (March 2026)</t>
  </si>
  <si>
    <t>NEW: Stew Chicken Added</t>
  </si>
  <si>
    <t>Full costing: $0.99/lb chicken legs, 72% yield, 3-piece plate, $2.00 labor tax, $15.00 menu price. Queens Village market: $2.00/piece confirms margin room.</t>
  </si>
  <si>
    <t>UPDATED: Oxtail Price $20 → $27</t>
  </si>
  <si>
    <t>Contribution margin increases from $10.47 to $12.28. Aligns with Queens Village market ($25–$30 for oxtail plates). Sustainable NYC margin.</t>
  </si>
  <si>
    <t>UPDATED: Clamshell $0.28 → $0.65</t>
  </si>
  <si>
    <t>Heavy-duty leak-proof containers required for NYC delivery (DoorDash/UberEats). Non-negotiable for stew/sauce dishes.</t>
  </si>
  <si>
    <t>NEW: Payroll Tax Line (+15%)</t>
  </si>
  <si>
    <t>Added $1,350/mo (15% of $9,000 base labor) for FICA, SUI, Workers Comp, disability. Total fixed costs: $17,745 → $18,350.</t>
  </si>
  <si>
    <t>UPDATED: Break-Even Recalculated</t>
  </si>
  <si>
    <t>New weighted avg. CM of $10.08/plate (was $12.95 in original). Daily target: 71 plates (was 53). Higher due to realistic food costs.</t>
  </si>
  <si>
    <t>6. KEY RISKS &amp; STRATEGIC CONSIDERATIONS</t>
  </si>
  <si>
    <t>FOOD COST WARNING: Actual food costs run 41–55% across all items — significantly above the 25–30% industry benchmark. These prices reflect Queens Village market reality where customers expect affordable plates. Volume is the ONLY path to profitability at these margins.</t>
  </si>
  <si>
    <t>VOLUME DEPENDENCY: At 75 plates/day, monthly profit is only $1,107. A 10% volume drop puts you below break-even. The business MUST hit 71+ plates daily to survive. Marketing, location selection, and delivery platform presence are critical.</t>
  </si>
  <si>
    <t>STEW CHICKEN AS MARGIN HEDGE: The 40% mix target for Stew Chicken is strategic — it's the cheapest protein with the best contribution margin %. Push it as the daily special, the lunch combo default, and the delivery app feature.</t>
  </si>
  <si>
    <t>KITCHEN DISCIPLINE: Consistent piece sizing (whole legs only for stew chicken), standardized portions (8oz rice, 3oz plantain, 2oz pikliz), and daily waste tracking are non-negotiable. A 5% variance in portioning = $500+/month in lost margin.</t>
  </si>
  <si>
    <t>FAMILY TRAYS = MARGIN ACCELERATOR: Tray pricing (Tab 5) carries better margins than individual plates because packaging cost is amortized. Push catering and family trays through churches, community events, and weekend pre-orders.</t>
  </si>
  <si>
    <t>DELIVERY PLATFORM RISK: DoorDash/UberEats take 15–30% commission. At a $15 Stew Chicken plate, that's $2.25–$4.50 per order gone. The HD clamshell ($0.65) is already costed in, but commission is NOT. Direct ordering (website/phone) should be incentivized.</t>
  </si>
  <si>
    <t>7. WORKBOOK NAVIGATION GUIDE</t>
  </si>
  <si>
    <t>Tab 1: Ingredient Library</t>
  </si>
  <si>
    <t>Raw ingredient costs, yields, and usable cost/oz for all proteins, produce, pantry, and packaging items.</t>
  </si>
  <si>
    <t>Tab 2: Sub-Recipe Costing</t>
  </si>
  <si>
    <t>Batch costing for Epise, Diri ak Pwa, Pikliz, and Griot Marinade — cost per serving calculated from component ingredients.</t>
  </si>
  <si>
    <t>Tab 3: Menu Item Calculator</t>
  </si>
  <si>
    <t>Side-by-side plate cost breakdown for Griot, Stew Chicken (NEW), and Oxtail (UPDATED). Includes contribution margins and menu engineering roles.</t>
  </si>
  <si>
    <t>Tab 4: Break-Even Analysis</t>
  </si>
  <si>
    <t>Monthly fixed costs register (with payroll burden), weighted contribution margin, and daily plate target calculation.</t>
  </si>
  <si>
    <t>Tab 5: Family Tray Pricing</t>
  </si>
  <si>
    <t>Bulk pricing matrix for Small/Medium/Large/Family Feast trays across all proteins. Includes combo discount rules.</t>
  </si>
  <si>
    <t>Tab 6: Profitability Summary</t>
  </si>
  <si>
    <t>Daily/monthly profit projection with volume assumptions and 7 strategic notes on menu engineering.</t>
  </si>
  <si>
    <t>Tab 7: Executive Summary</t>
  </si>
  <si>
    <t>THIS TAB — presentation-ready overview of the entire financial model for stakeholder review.</t>
  </si>
  <si>
    <t>PBON Haitian Restaurant Financial Model — Queens Village, NY | Confidential | March 2026</t>
  </si>
  <si>
    <t>🍽  PBON Haitian Restaurant — Raw Ingredient &amp; Yield Library</t>
  </si>
  <si>
    <t>COLOR LEGEND: Blue = User Input  |  Black = Formula  |  Green = Cross-Sheet Link  |  Yellow BG = Key Assumption</t>
  </si>
  <si>
    <t>Item</t>
  </si>
  <si>
    <t>Purchase Unit</t>
  </si>
  <si>
    <t>Purchase Price ($)</t>
  </si>
  <si>
    <t>Units per Purchase</t>
  </si>
  <si>
    <t>Yield %</t>
  </si>
  <si>
    <t>True Cost / Servable oz ($)</t>
  </si>
  <si>
    <t>Notes / Source</t>
  </si>
  <si>
    <t>Last Updated</t>
  </si>
  <si>
    <t>── PROTEINS ──</t>
  </si>
  <si>
    <t>Pork Shoulder (bone-in)</t>
  </si>
  <si>
    <t>lb</t>
  </si>
  <si>
    <t>Trim + boil loss ~40%</t>
  </si>
  <si>
    <t>Update me</t>
  </si>
  <si>
    <t>Bone weight ~55%; HIGH COST – see Strategy Note</t>
  </si>
  <si>
    <t>Goat (bone-in)</t>
  </si>
  <si>
    <t>Braised; ~45% bone/fat loss</t>
  </si>
  <si>
    <t>Chicken (whole legs)</t>
  </si>
  <si>
    <t>Skin-on; ~28% loss; BASE for Stew Chicken (Poulet en Sauce)</t>
  </si>
  <si>
    <t>Salted Codfish (Morue)</t>
  </si>
  <si>
    <t>Soaking removes ~20% weight</t>
  </si>
  <si>
    <t>Smoked Herring</t>
  </si>
  <si>
    <t>Bone removal ~15%</t>
  </si>
  <si>
    <t>── PRODUCE ──</t>
  </si>
  <si>
    <t>Scotch Bonnet Peppers</t>
  </si>
  <si>
    <t>Stem removal only</t>
  </si>
  <si>
    <t>Cabbage (green head)</t>
  </si>
  <si>
    <t>head</t>
  </si>
  <si>
    <t>Outer leaves removed</t>
  </si>
  <si>
    <t>Plantains (green)</t>
  </si>
  <si>
    <t>Peel loss ~30%</t>
  </si>
  <si>
    <t>Plantains (ripe/yellow)</t>
  </si>
  <si>
    <t>Peel loss ~25%</t>
  </si>
  <si>
    <t>Lalo (jute leaf – fresh)</t>
  </si>
  <si>
    <t>Stem removal + wilt</t>
  </si>
  <si>
    <t>Mirliton (Chayote)</t>
  </si>
  <si>
    <t>Seed/skin removal</t>
  </si>
  <si>
    <t>Malanga (Taro root)</t>
  </si>
  <si>
    <t>Peel loss ~20%</t>
  </si>
  <si>
    <t>── PANTRY / AROMATICS ──</t>
  </si>
  <si>
    <t>Djon Djon (dried mushroom)</t>
  </si>
  <si>
    <t>oz</t>
  </si>
  <si>
    <t>IMPORTED – volatile pricing; check weekly</t>
  </si>
  <si>
    <t>Thyme (fresh bunch)</t>
  </si>
  <si>
    <t>bunch</t>
  </si>
  <si>
    <t>Stem waste ~30%</t>
  </si>
  <si>
    <t>Garlic (peeled)</t>
  </si>
  <si>
    <t>Pre-peeled; no yield loss</t>
  </si>
  <si>
    <t>Lime / Sour Orange</t>
  </si>
  <si>
    <t>each</t>
  </si>
  <si>
    <t>Juice yield ~85%</t>
  </si>
  <si>
    <t>White Vinegar (washing)</t>
  </si>
  <si>
    <t>gal</t>
  </si>
  <si>
    <t>Used in cleaning proteins</t>
  </si>
  <si>
    <t>Epazote (dried)</t>
  </si>
  <si>
    <t>Dried herb; no loss</t>
  </si>
  <si>
    <t>Rice (long grain)</t>
  </si>
  <si>
    <t>Dry weight; no pre-cook loss</t>
  </si>
  <si>
    <t>Dried Kidney Beans</t>
  </si>
  <si>
    <t>Sort/discard ~5%</t>
  </si>
  <si>
    <t>Coconut Milk (canned)</t>
  </si>
  <si>
    <t>can</t>
  </si>
  <si>
    <t>13.5oz can; full yield</t>
  </si>
  <si>
    <t>Cooking Oil (vegetable)</t>
  </si>
  <si>
    <t>Measure by recipe</t>
  </si>
  <si>
    <t>── PACKAGING ──</t>
  </si>
  <si>
    <t>Aluminum Half-Tray (1lb)</t>
  </si>
  <si>
    <t>Sealed with foil lid</t>
  </si>
  <si>
    <t>Aluminum Full-Tray (2lb)</t>
  </si>
  <si>
    <t>Family size</t>
  </si>
  <si>
    <t>Heavy-Duty Bag (5lb)</t>
  </si>
  <si>
    <t>Heat-seal bag</t>
  </si>
  <si>
    <t>Clamshell Container 16oz</t>
  </si>
  <si>
    <t>UPDATED Mar 2026: HD leak-proof for NYC delivery (was $0.28)</t>
  </si>
  <si>
    <t>Sauce Cup 2oz</t>
  </si>
  <si>
    <t>Pikliz / gravy side</t>
  </si>
  <si>
    <t>🧄  Sub-Recipe Costing — Epise, Diri ak Pwa, Pikliz &amp; More</t>
  </si>
  <si>
    <t>📦  EPISE BASE (Haitian Green Seasoning) — Batch Costing</t>
  </si>
  <si>
    <t>Ingredient</t>
  </si>
  <si>
    <t>Qty (oz)</t>
  </si>
  <si>
    <t>Unit</t>
  </si>
  <si>
    <t>Cost/oz ($)</t>
  </si>
  <si>
    <t>Ext. Cost ($)</t>
  </si>
  <si>
    <t>Garlic cloves</t>
  </si>
  <si>
    <t>Scotch Bonnet</t>
  </si>
  <si>
    <t>Fresh Thyme</t>
  </si>
  <si>
    <t>Parsley</t>
  </si>
  <si>
    <t>Green Onion (Scallion)</t>
  </si>
  <si>
    <t>Bell Pepper (green)</t>
  </si>
  <si>
    <t>Cloves (whole)</t>
  </si>
  <si>
    <t>Vegetable Oil</t>
  </si>
  <si>
    <t>TOTAL BATCH COST</t>
  </si>
  <si>
    <t>Batch Yield (oz produced)</t>
  </si>
  <si>
    <t>Cost per Serving →</t>
  </si>
  <si>
    <t>🍚  DIRI AK PWA (Rice &amp; Beans) — Per 8oz Serving</t>
  </si>
  <si>
    <t>Cost/unit ($)</t>
  </si>
  <si>
    <t>Long-Grain Rice</t>
  </si>
  <si>
    <t>Coconut Milk (13.5oz can)</t>
  </si>
  <si>
    <t>Epise (from batch above)</t>
  </si>
  <si>
    <t>Djon Djon mushroom water</t>
  </si>
  <si>
    <t>Salt + Black Pepper</t>
  </si>
  <si>
    <t>Batch Yield (8oz servings)</t>
  </si>
  <si>
    <t>🌶  PIKLIZ (Spicy Pickled Slaw) — Per 2oz Portion</t>
  </si>
  <si>
    <t>Green Cabbage (shredded)</t>
  </si>
  <si>
    <t>Scotch Bonnet (minced)</t>
  </si>
  <si>
    <t>Carrots (julienned)</t>
  </si>
  <si>
    <t>White Vinegar</t>
  </si>
  <si>
    <t>Lime Juice</t>
  </si>
  <si>
    <t>Salt</t>
  </si>
  <si>
    <t>Packaging — 2oz Cup</t>
  </si>
  <si>
    <t>ea</t>
  </si>
  <si>
    <t>Batch Yield (2oz portions)</t>
  </si>
  <si>
    <t>🟠  GRIOT MARINADE / SOS TI-MALICE BASE</t>
  </si>
  <si>
    <t>Epise Base</t>
  </si>
  <si>
    <t>Sour Orange / Lime Juice</t>
  </si>
  <si>
    <t>Cloves (ground)</t>
  </si>
  <si>
    <t>Batch Yield (oz marinade)</t>
  </si>
  <si>
    <t>MENU ITEM CALCULATOR — Side-by-Side Comparison (Updated March 2026)</t>
  </si>
  <si>
    <t>COST COMPONENT</t>
  </si>
  <si>
    <t>GRIOT (Fried Pork)</t>
  </si>
  <si>
    <t>STEW CHICKEN ★NEW</t>
  </si>
  <si>
    <t>OXTAIL ★UPDATED</t>
  </si>
  <si>
    <t>═══ PROTEIN COST ═══</t>
  </si>
  <si>
    <t>Raw Ingredient</t>
  </si>
  <si>
    <t>Pork Shoulder (Bone-In)</t>
  </si>
  <si>
    <t>Chicken Whole Legs</t>
  </si>
  <si>
    <t>Purchase Price (per lb)</t>
  </si>
  <si>
    <t>Usable Cost per lb</t>
  </si>
  <si>
    <t>Serving Size (oz)</t>
  </si>
  <si>
    <t>3 pieces (~12 oz raw)</t>
  </si>
  <si>
    <t>Protein Cost per Serving</t>
  </si>
  <si>
    <t>═══ STANDARD PLATE ADD-ONS ═══</t>
  </si>
  <si>
    <t>Rice &amp; Beans (8 oz)</t>
  </si>
  <si>
    <t>Fried Plantains (3 oz)</t>
  </si>
  <si>
    <t>Pikliz (2 oz)</t>
  </si>
  <si>
    <t>Sauce (2 oz)</t>
  </si>
  <si>
    <t>Clamshell Container (HD) — UPDATED</t>
  </si>
  <si>
    <t>Sauce Cup + Lid</t>
  </si>
  <si>
    <t>Total Add-Ons</t>
  </si>
  <si>
    <t>═══ LABOR TAX (Prep Complexity) ═══</t>
  </si>
  <si>
    <t>Labor Tax per Plate</t>
  </si>
  <si>
    <t xml:space="preserve">  (Rationale)</t>
  </si>
  <si>
    <t>Marinate→Boil→Fry</t>
  </si>
  <si>
    <t>One-Pot Stew Process</t>
  </si>
  <si>
    <t>Long Braise (3-4 hrs)</t>
  </si>
  <si>
    <t>═══ TOTAL PLATE FOOD COST ═══</t>
  </si>
  <si>
    <t>TOTAL FOOD COST PER PLATE</t>
  </si>
  <si>
    <t>═══ PRICING &amp; MARGINS ═══</t>
  </si>
  <si>
    <t>Target Food Cost %</t>
  </si>
  <si>
    <t>Calculated Menu Price @ 25% FC</t>
  </si>
  <si>
    <t>ACTUAL MENU PRICE (Set by Owner)</t>
  </si>
  <si>
    <t>Actual Food Cost %</t>
  </si>
  <si>
    <t>CONTRIBUTION MARGIN ($)</t>
  </si>
  <si>
    <t>Contribution Margin %</t>
  </si>
  <si>
    <t>Menu Engineering Role</t>
  </si>
  <si>
    <t>★ WORKHORSE / VALUE LEADER</t>
  </si>
  <si>
    <t>★ SIGNATURE / DRAW</t>
  </si>
  <si>
    <t>Role Description</t>
  </si>
  <si>
    <t>High margin + High volume. Your bread &amp; butter.</t>
  </si>
  <si>
    <t>Highest margin %. Drives volume at low price point.</t>
  </si>
  <si>
    <t>Draws traffic. Premium price justifies lower margin %.</t>
  </si>
  <si>
    <t>STEW CHICKEN MARKET NOTE: Queens Village avg = $2.00/piece. A 3-piece plate at $6.00 market = significantly below our $15.00 plate price, confirming strong margin room. Consistent piece sizing (thighs vs. drumsticks) is CRITICAL for unit cost stability.</t>
  </si>
  <si>
    <t>BREAK-EVEN ANALYSIS — Queens Village, NY (Updated March 2026)</t>
  </si>
  <si>
    <t>MONTHLY FIXED COSTS</t>
  </si>
  <si>
    <t>Amount</t>
  </si>
  <si>
    <t>Notes</t>
  </si>
  <si>
    <t>Rent (Queens Village Commercial)</t>
  </si>
  <si>
    <t>Estimated; Linden Blvd / Springfield corridor</t>
  </si>
  <si>
    <t>Base Labor (Staff Wages)</t>
  </si>
  <si>
    <t>3 FT + 1 PT; pre-tax amount</t>
  </si>
  <si>
    <t>Payroll Taxes &amp; Insurance (15%)</t>
  </si>
  <si>
    <t>AUDIT ADD: 15% burden on base labor</t>
  </si>
  <si>
    <t>Utilities (Gas/Electric/Water)</t>
  </si>
  <si>
    <t>Commercial kitchen; heavy gas usage</t>
  </si>
  <si>
    <t>Insurance (General Liability + Workers Comp)</t>
  </si>
  <si>
    <t>Restaurant-specific policy</t>
  </si>
  <si>
    <t>POS System / Tech / Internet</t>
  </si>
  <si>
    <t>Square/Toast + internet + phone</t>
  </si>
  <si>
    <t>Marketing / Social Media</t>
  </si>
  <si>
    <t>Instagram, Yelp, local flyers</t>
  </si>
  <si>
    <t>Licenses &amp; Permits</t>
  </si>
  <si>
    <t>NYC DOH, DCA, amortized annual</t>
  </si>
  <si>
    <t>Miscellaneous / Supplies</t>
  </si>
  <si>
    <t>Cleaning, napkins, bags, gloves</t>
  </si>
  <si>
    <t>TOTAL MONTHLY FIXED COSTS</t>
  </si>
  <si>
    <t>WEIGHTED AVG. CONTRIBUTION MARGIN</t>
  </si>
  <si>
    <t>Menu Item</t>
  </si>
  <si>
    <t>Food Cost</t>
  </si>
  <si>
    <t>Est. Mix %</t>
  </si>
  <si>
    <t>Griot (Fried Pork)</t>
  </si>
  <si>
    <t>Stew Chicken (Poulet en Sauce) ★NEW</t>
  </si>
  <si>
    <t>Oxtail ★UPDATED</t>
  </si>
  <si>
    <t>BREAK-EVEN CALCULATION</t>
  </si>
  <si>
    <t>Weighted Avg. Contribution Margin / Plate</t>
  </si>
  <si>
    <t>MONTHLY BREAK-EVEN PLATES</t>
  </si>
  <si>
    <t>Operating Days per Month</t>
  </si>
  <si>
    <t>★ DAILY BREAK-EVEN PLATES</t>
  </si>
  <si>
    <t>📦  Queens Combo &amp; Family Tray Pricing — Bulk Margin Control</t>
  </si>
  <si>
    <t>SECTION A — Tray Size Matrix (Griot Base)</t>
  </si>
  <si>
    <t>Tray Size</t>
  </si>
  <si>
    <t>Meat (oz)</t>
  </si>
  <si>
    <t>Rice+Beans (oz)</t>
  </si>
  <si>
    <t>Plantain (oz)</t>
  </si>
  <si>
    <t>Pikliz (oz)</t>
  </si>
  <si>
    <t>Packaging ($)</t>
  </si>
  <si>
    <t>Total Food Cost ($)</t>
  </si>
  <si>
    <t>Menu Price ($)</t>
  </si>
  <si>
    <t>Combo Discount (%)</t>
  </si>
  <si>
    <t>Gross Margin (%)</t>
  </si>
  <si>
    <t>Small (1 lb meat)</t>
  </si>
  <si>
    <t>Medium (2 lb meat)</t>
  </si>
  <si>
    <t>Large (5 lb meat)</t>
  </si>
  <si>
    <t>Family Feast (10lb)</t>
  </si>
  <si>
    <t>⚠  RULE: Combo Discount MUST keep Gross Margin ≥ 20%.  If Margin &lt; 20% after discount, reduce discount % or increase base price.  Formula check: Gross Margin = (Net Price - Food Cost) / Net Price</t>
  </si>
  <si>
    <t>SECTION B — Suggested Pricing Ladder &amp; Notes</t>
  </si>
  <si>
    <t>Protein</t>
  </si>
  <si>
    <t>1lb Tray Price</t>
  </si>
  <si>
    <t>2lb Tray Price</t>
  </si>
  <si>
    <t>5lb Price</t>
  </si>
  <si>
    <t>Strategy</t>
  </si>
  <si>
    <t>$28</t>
  </si>
  <si>
    <t>$52</t>
  </si>
  <si>
    <t>$120</t>
  </si>
  <si>
    <t>Best seller; push 2lb to families</t>
  </si>
  <si>
    <t>$45</t>
  </si>
  <si>
    <t>$85</t>
  </si>
  <si>
    <t>$200</t>
  </si>
  <si>
    <t>Premium only; 5lb for events/catering</t>
  </si>
  <si>
    <t>Legume/Lalo</t>
  </si>
  <si>
    <t>$22</t>
  </si>
  <si>
    <t>$40</t>
  </si>
  <si>
    <t>$95</t>
  </si>
  <si>
    <t>High-margin; position as 'healthy' option</t>
  </si>
  <si>
    <t>Mixed Tray</t>
  </si>
  <si>
    <t>$32</t>
  </si>
  <si>
    <t>$58</t>
  </si>
  <si>
    <t>$135</t>
  </si>
  <si>
    <t>Combo Griot+Oxtail; great for catering</t>
  </si>
  <si>
    <t>PROFITABILITY SUMMARY &amp; STRATEGIC ANALYSIS</t>
  </si>
  <si>
    <t>Stew Chicken ★NEW</t>
  </si>
  <si>
    <t>Oxtail ★UPD</t>
  </si>
  <si>
    <t>Total Food Cost</t>
  </si>
  <si>
    <t>Contribution Margin ($)</t>
  </si>
  <si>
    <t>Estimated Daily Volume</t>
  </si>
  <si>
    <t>DAILY CONTRIBUTION ($)</t>
  </si>
  <si>
    <t>TOTAL DAILY CONTRIBUTION</t>
  </si>
  <si>
    <t>MONTHLY CONTRIBUTION (x26 days)</t>
  </si>
  <si>
    <t>★ ESTIMATED MONTHLY PROFIT</t>
  </si>
  <si>
    <t>NOTE: At only 60 plates/day the operation is BELOW break-even. Model above shows 75 plates/day (above 71 plate BE). Food costs at these price points run 41-55% — well above the 25-30% industry target. See Strategic Notes for pricing strategy.</t>
  </si>
  <si>
    <t>STRATEGIC NOTES — MENU ENGINEERING</t>
  </si>
  <si>
    <t>1. STEW CHICKEN AS WORKHORSE: At ~$15.00, Stew Chicken has the lowest food cost % and highest contribution margin %. It should be your highest-volume item. Market rate of $2/piece confirms Queens Village customers will see this as strong value.</t>
  </si>
  <si>
    <t>2. OXTAIL AS SIGNATURE DRAW: At $27.00 (up from $20), Oxtail now carries a sustainable NYC margin. The higher price is justified — Queens Village Haitian restaurants routinely charge $25–$30 for oxtail plates. This item draws traffic; it does NOT need to be your volume leader.</t>
  </si>
  <si>
    <t>3. GRIOT AS STAR: Griot sits in the middle — solid margin AND solid volume. It's the menu anchor. Protect its pricing.</t>
  </si>
  <si>
    <t>4. PORTFOLIO EFFECT: Stew Chicken's high margin % OFFSETS Oxtail's higher food cost %. If the mix holds at 40% Chicken / 35% Griot / 25% Oxtail, the blended food cost stays healthy.</t>
  </si>
  <si>
    <t>5. PACKAGING REALITY: The container cost increase from $0.28 to $0.65 reflects the heavy-duty leak-proof clamshells REQUIRED for Haitian stews in NYC delivery. This is non-negotiable for DoorDash/UberEats survival.</t>
  </si>
  <si>
    <t>6. LABOR BURDEN: The 15% payroll tax/insurance add-on reflects real NYC costs (FICA, SUI, Workers Comp, disability). Ignoring this in your model would understate fixed costs by ~$1,350/month.</t>
  </si>
  <si>
    <t>7. CRITICAL KITCHEN DISCIPLINE: For Stew Chicken, enforce consistent piece sizing. Use ONLY whole legs (thigh + drumstick attached) so every '3-piece' plate is uniform weight. If one customer gets 3 thighs and another gets 3 drumsticks, your unit cost math collapses.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</si>
</sst>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\$#,##0.00;&quot;($&quot;#,##0.00\);\-"/>
    <numFmt numFmtId="165" formatCode="#,##0.0"/>
    <numFmt numFmtId="166" formatCode="\$#,##0.000;&quot;($&quot;#,##0.000\);\-"/>
    <numFmt numFmtId="167" formatCode="\$#,##0.000"/>
    <numFmt numFmtId="168" formatCode="\$#,##0.00"/>
    <numFmt numFmtId="169" formatCode="0.0%"/>
    <numFmt numFmtId="170" formatCode="\$#,##0"/>
  </numFmts>
  <fonts count="44" x14ac:knownFonts="1">
    <font>
      <sz val="11"/>
      <color theme="1"/>
      <name val="Calibri"/>
      <family val="2"/>
      <charset val="1"/>
    </font>
    <font>
      <b/>
      <sz val="22"/>
      <color rgb="FF2C3E50"/>
      <name val="Arial"/>
      <charset val="1"/>
    </font>
    <font>
      <sz val="14"/>
      <color rgb="FF666666"/>
      <name val="Arial"/>
      <charset val="1"/>
    </font>
    <font>
      <i/>
      <sz val="11"/>
      <color rgb="FF999999"/>
      <name val="Arial"/>
      <charset val="1"/>
    </font>
    <font>
      <b/>
      <sz val="13"/>
      <color rgb="FFFFFFFF"/>
      <name val="Arial"/>
      <charset val="1"/>
    </font>
    <font>
      <sz val="11"/>
      <color rgb="FF333333"/>
      <name val="Arial"/>
      <charset val="1"/>
    </font>
    <font>
      <b/>
      <sz val="11"/>
      <color rgb="FFFFFFFF"/>
      <name val="Arial"/>
      <charset val="1"/>
    </font>
    <font>
      <b/>
      <sz val="11"/>
      <color rgb="FF000000"/>
      <name val="Arial"/>
      <charset val="1"/>
    </font>
    <font>
      <b/>
      <sz val="11"/>
      <color rgb="FFE67E22"/>
      <name val="Arial"/>
      <charset val="1"/>
    </font>
    <font>
      <b/>
      <sz val="11"/>
      <color rgb="FF1E8449"/>
      <name val="Arial"/>
      <charset val="1"/>
    </font>
    <font>
      <b/>
      <sz val="11"/>
      <color rgb="FFC0392B"/>
      <name val="Arial"/>
      <charset val="1"/>
    </font>
    <font>
      <sz val="11"/>
      <color rgb="FF000000"/>
      <name val="Arial"/>
      <charset val="1"/>
    </font>
    <font>
      <b/>
      <sz val="11"/>
      <color rgb="FF0000FF"/>
      <name val="Arial"/>
      <charset val="1"/>
    </font>
    <font>
      <i/>
      <sz val="10"/>
      <color rgb="FF666666"/>
      <name val="Arial"/>
      <charset val="1"/>
    </font>
    <font>
      <b/>
      <sz val="12"/>
      <color rgb="FFC0392B"/>
      <name val="Arial"/>
      <charset val="1"/>
    </font>
    <font>
      <b/>
      <sz val="14"/>
      <color rgb="FFC0392B"/>
      <name val="Arial"/>
      <charset val="1"/>
    </font>
    <font>
      <b/>
      <sz val="12"/>
      <color rgb="FF1E8449"/>
      <name val="Arial"/>
      <charset val="1"/>
    </font>
    <font>
      <b/>
      <sz val="14"/>
      <color rgb="FF1E8449"/>
      <name val="Arial"/>
      <charset val="1"/>
    </font>
    <font>
      <sz val="10"/>
      <color rgb="FF333333"/>
      <name val="Arial"/>
      <charset val="1"/>
    </font>
    <font>
      <b/>
      <sz val="11"/>
      <color rgb="FF2980B9"/>
      <name val="Arial"/>
      <charset val="1"/>
    </font>
    <font>
      <i/>
      <sz val="10"/>
      <color rgb="FF999999"/>
      <name val="Arial"/>
      <charset val="1"/>
    </font>
    <font>
      <b/>
      <sz val="14"/>
      <color rgb="FF1F3864"/>
      <name val="Arial"/>
      <charset val="1"/>
    </font>
    <font>
      <i/>
      <sz val="8"/>
      <color rgb="FF000000"/>
      <name val="Arial"/>
      <charset val="1"/>
    </font>
    <font>
      <b/>
      <sz val="10"/>
      <color rgb="FFFFFFFF"/>
      <name val="Arial"/>
      <charset val="1"/>
    </font>
    <font>
      <sz val="10"/>
      <color rgb="FF000000"/>
      <name val="Arial"/>
      <charset val="1"/>
    </font>
    <font>
      <sz val="10"/>
      <color rgb="FF0000FF"/>
      <name val="Arial"/>
      <charset val="1"/>
    </font>
    <font>
      <i/>
      <sz val="9"/>
      <color rgb="FF000000"/>
      <name val="Arial"/>
      <charset val="1"/>
    </font>
    <font>
      <sz val="11"/>
      <color rgb="FF0000FF"/>
      <name val="Arial"/>
      <charset val="1"/>
    </font>
    <font>
      <b/>
      <sz val="9"/>
      <color rgb="FFFFFFFF"/>
      <name val="Arial"/>
      <charset val="1"/>
    </font>
    <font>
      <b/>
      <sz val="10"/>
      <color rgb="FF000000"/>
      <name val="Arial"/>
      <charset val="1"/>
    </font>
    <font>
      <b/>
      <sz val="10"/>
      <name val="Arial"/>
      <charset val="1"/>
    </font>
    <font>
      <b/>
      <sz val="11"/>
      <color rgb="FFC00000"/>
      <name val="Arial"/>
      <charset val="1"/>
    </font>
    <font>
      <b/>
      <sz val="16"/>
      <color rgb="FF000000"/>
      <name val="Arial"/>
      <charset val="1"/>
    </font>
    <font>
      <b/>
      <sz val="12"/>
      <color rgb="FF333333"/>
      <name val="Arial"/>
      <charset val="1"/>
    </font>
    <font>
      <b/>
      <sz val="12"/>
      <color rgb="FFE67E22"/>
      <name val="Arial"/>
      <charset val="1"/>
    </font>
    <font>
      <i/>
      <sz val="10"/>
      <name val="Arial"/>
      <charset val="1"/>
    </font>
    <font>
      <b/>
      <i/>
      <sz val="10"/>
      <color rgb="FFC0392B"/>
      <name val="Arial"/>
      <charset val="1"/>
    </font>
    <font>
      <sz val="11"/>
      <color rgb="FF008000"/>
      <name val="Arial"/>
      <charset val="1"/>
    </font>
    <font>
      <b/>
      <sz val="11"/>
      <color rgb="FF008000"/>
      <name val="Arial"/>
      <charset val="1"/>
    </font>
    <font>
      <b/>
      <sz val="18"/>
      <color rgb="FFC0392B"/>
      <name val="Arial"/>
      <charset val="1"/>
    </font>
    <font>
      <b/>
      <sz val="10"/>
      <color rgb="FF006400"/>
      <name val="Arial"/>
      <charset val="1"/>
    </font>
    <font>
      <b/>
      <sz val="9"/>
      <color rgb="FFC00000"/>
      <name val="Arial"/>
      <charset val="1"/>
    </font>
    <font>
      <b/>
      <sz val="16"/>
      <color rgb="FF1E8449"/>
      <name val="Arial"/>
      <charset val="1"/>
    </font>
    <font>
      <b/>
      <sz val="12"/>
      <color rgb="FFFFFFFF"/>
      <name val="Arial"/>
      <charset val="1"/>
    </font>
  </fonts>
  <fills count="25">
    <fill>
      <patternFill patternType="none"/>
    </fill>
    <fill>
      <patternFill patternType="gray125"/>
    </fill>
    <fill>
      <patternFill patternType="solid">
        <fgColor rgb="FF2C3E50"/>
        <bgColor rgb="FF2E4057"/>
      </patternFill>
    </fill>
    <fill>
      <patternFill patternType="solid">
        <fgColor rgb="FF34495E"/>
        <bgColor rgb="FF2E4057"/>
      </patternFill>
    </fill>
    <fill>
      <patternFill patternType="solid">
        <fgColor rgb="FFF2F3F4"/>
        <bgColor rgb="FFEBF3FA"/>
      </patternFill>
    </fill>
    <fill>
      <patternFill patternType="solid">
        <fgColor rgb="FFD5F5E3"/>
        <bgColor rgb="FFD6EAF8"/>
      </patternFill>
    </fill>
    <fill>
      <patternFill patternType="solid">
        <fgColor rgb="FFFADBD8"/>
        <bgColor rgb="FFFFE6CC"/>
      </patternFill>
    </fill>
    <fill>
      <patternFill patternType="solid">
        <fgColor rgb="FF1E8449"/>
        <bgColor rgb="FF008000"/>
      </patternFill>
    </fill>
    <fill>
      <patternFill patternType="solid">
        <fgColor rgb="FFE67E22"/>
        <bgColor rgb="FFF39C12"/>
      </patternFill>
    </fill>
    <fill>
      <patternFill patternType="solid">
        <fgColor rgb="FFC0392B"/>
        <bgColor rgb="FF993366"/>
      </patternFill>
    </fill>
    <fill>
      <patternFill patternType="solid">
        <fgColor rgb="FF2980B9"/>
        <bgColor rgb="FF2E75B6"/>
      </patternFill>
    </fill>
    <fill>
      <patternFill patternType="solid">
        <fgColor rgb="FFD6E4F0"/>
        <bgColor rgb="FFD6EAF8"/>
      </patternFill>
    </fill>
    <fill>
      <patternFill patternType="solid">
        <fgColor rgb="FF1F3864"/>
        <bgColor rgb="FF2C3E50"/>
      </patternFill>
    </fill>
    <fill>
      <patternFill patternType="solid">
        <fgColor rgb="FF2E4057"/>
        <bgColor rgb="FF2C3E50"/>
      </patternFill>
    </fill>
    <fill>
      <patternFill patternType="solid">
        <fgColor rgb="FFFFFFFF"/>
        <bgColor rgb="FFF2F3F4"/>
      </patternFill>
    </fill>
    <fill>
      <patternFill patternType="solid">
        <fgColor rgb="FFFFFF00"/>
        <bgColor rgb="FFFFCC00"/>
      </patternFill>
    </fill>
    <fill>
      <patternFill patternType="solid">
        <fgColor rgb="FFEBF3FA"/>
        <bgColor rgb="FFF2F3F4"/>
      </patternFill>
    </fill>
    <fill>
      <patternFill patternType="solid">
        <fgColor rgb="FF2E75B6"/>
        <bgColor rgb="FF2980B9"/>
      </patternFill>
    </fill>
    <fill>
      <patternFill patternType="solid">
        <fgColor rgb="FFD5E8D4"/>
        <bgColor rgb="FFD6E4F0"/>
      </patternFill>
    </fill>
    <fill>
      <patternFill patternType="solid">
        <fgColor rgb="FFFFE6CC"/>
        <bgColor rgb="FFFADBD8"/>
      </patternFill>
    </fill>
    <fill>
      <patternFill patternType="solid">
        <fgColor rgb="FFD6EAF8"/>
        <bgColor rgb="FFD6E4F0"/>
      </patternFill>
    </fill>
    <fill>
      <patternFill patternType="solid">
        <fgColor rgb="FFF5CBA7"/>
        <bgColor rgb="FFFADBD8"/>
      </patternFill>
    </fill>
    <fill>
      <patternFill patternType="solid">
        <fgColor rgb="FFD7BDE2"/>
        <bgColor rgb="FFBFBFBF"/>
      </patternFill>
    </fill>
    <fill>
      <patternFill patternType="solid">
        <fgColor rgb="FFFCF3CF"/>
        <bgColor rgb="FFFFE6CC"/>
      </patternFill>
    </fill>
    <fill>
      <patternFill patternType="solid">
        <fgColor rgb="FF8E44AD"/>
        <bgColor rgb="FF993366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rgb="FF1F38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20" fillId="0" borderId="0" xfId="0" applyFont="1"/>
    <xf numFmtId="0" fontId="4" fillId="10" borderId="0" xfId="0" applyFont="1" applyFill="1"/>
    <xf numFmtId="0" fontId="18" fillId="0" borderId="0" xfId="0" applyFont="1" applyAlignment="1">
      <alignment horizontal="left" vertical="top" wrapText="1"/>
    </xf>
    <xf numFmtId="0" fontId="4" fillId="9" borderId="0" xfId="0" applyFont="1" applyFill="1"/>
    <xf numFmtId="0" fontId="18" fillId="0" borderId="2" xfId="0" applyFont="1" applyBorder="1" applyAlignment="1">
      <alignment horizontal="left" vertical="top" wrapText="1"/>
    </xf>
    <xf numFmtId="0" fontId="4" fillId="8" borderId="0" xfId="0" applyFont="1" applyFill="1"/>
    <xf numFmtId="0" fontId="4" fillId="7" borderId="0" xfId="0" applyFont="1" applyFill="1"/>
    <xf numFmtId="0" fontId="13" fillId="0" borderId="2" xfId="0" applyFont="1" applyBorder="1"/>
    <xf numFmtId="0" fontId="4" fillId="2" borderId="2" xfId="0" applyFont="1" applyFill="1" applyBorder="1"/>
    <xf numFmtId="0" fontId="5" fillId="0" borderId="0" xfId="0" applyFont="1" applyAlignment="1">
      <alignment horizontal="left" vertical="top" wrapText="1"/>
    </xf>
    <xf numFmtId="0" fontId="4" fillId="2" borderId="0" xfId="0" applyFont="1" applyFill="1"/>
    <xf numFmtId="0" fontId="3" fillId="0" borderId="0" xfId="0" applyFont="1"/>
    <xf numFmtId="0" fontId="2" fillId="0" borderId="0" xfId="0" applyFont="1"/>
    <xf numFmtId="0" fontId="1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12" fillId="0" borderId="1" xfId="0" applyFont="1" applyBorder="1" applyAlignment="1">
      <alignment horizontal="center" vertical="center" wrapText="1"/>
    </xf>
    <xf numFmtId="0" fontId="14" fillId="6" borderId="1" xfId="0" applyFont="1" applyFill="1" applyBorder="1"/>
    <xf numFmtId="0" fontId="15" fillId="6" borderId="1" xfId="0" applyFont="1" applyFill="1" applyBorder="1" applyAlignment="1">
      <alignment horizontal="center" vertical="center" wrapText="1"/>
    </xf>
    <xf numFmtId="0" fontId="16" fillId="5" borderId="1" xfId="0" applyFont="1" applyFill="1" applyBorder="1"/>
    <xf numFmtId="0" fontId="17" fillId="5" borderId="1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9" fillId="0" borderId="1" xfId="0" applyFont="1" applyBorder="1"/>
    <xf numFmtId="0" fontId="23" fillId="12" borderId="3" xfId="0" applyFont="1" applyFill="1" applyBorder="1" applyAlignment="1">
      <alignment horizontal="center" vertical="center" wrapText="1"/>
    </xf>
    <xf numFmtId="0" fontId="23" fillId="13" borderId="4" xfId="0" applyFont="1" applyFill="1" applyBorder="1" applyAlignment="1">
      <alignment horizontal="left" vertical="center" wrapText="1"/>
    </xf>
    <xf numFmtId="0" fontId="0" fillId="13" borderId="4" xfId="0" applyFill="1" applyBorder="1"/>
    <xf numFmtId="0" fontId="24" fillId="14" borderId="4" xfId="0" applyFont="1" applyFill="1" applyBorder="1" applyAlignment="1">
      <alignment horizontal="left" vertical="center" wrapText="1"/>
    </xf>
    <xf numFmtId="0" fontId="25" fillId="0" borderId="4" xfId="0" applyFont="1" applyBorder="1" applyAlignment="1">
      <alignment horizontal="center" vertical="center" wrapText="1"/>
    </xf>
    <xf numFmtId="164" fontId="25" fillId="0" borderId="4" xfId="0" applyNumberFormat="1" applyFont="1" applyBorder="1" applyAlignment="1">
      <alignment horizontal="right" vertical="center"/>
    </xf>
    <xf numFmtId="165" fontId="25" fillId="0" borderId="4" xfId="0" applyNumberFormat="1" applyFont="1" applyBorder="1" applyAlignment="1">
      <alignment horizontal="center" vertical="center" wrapText="1"/>
    </xf>
    <xf numFmtId="9" fontId="25" fillId="15" borderId="4" xfId="0" applyNumberFormat="1" applyFont="1" applyFill="1" applyBorder="1" applyAlignment="1">
      <alignment horizontal="center" vertical="center" wrapText="1"/>
    </xf>
    <xf numFmtId="166" fontId="24" fillId="0" borderId="4" xfId="0" applyNumberFormat="1" applyFont="1" applyBorder="1" applyAlignment="1">
      <alignment horizontal="right" vertical="center"/>
    </xf>
    <xf numFmtId="0" fontId="26" fillId="0" borderId="4" xfId="0" applyFont="1" applyBorder="1" applyAlignment="1">
      <alignment horizontal="left" vertical="center" wrapText="1"/>
    </xf>
    <xf numFmtId="0" fontId="24" fillId="16" borderId="4" xfId="0" applyFont="1" applyFill="1" applyBorder="1" applyAlignment="1">
      <alignment horizontal="left" vertical="center" wrapText="1"/>
    </xf>
    <xf numFmtId="164" fontId="27" fillId="0" borderId="4" xfId="0" applyNumberFormat="1" applyFont="1" applyBorder="1" applyAlignment="1">
      <alignment horizontal="right" vertical="center"/>
    </xf>
    <xf numFmtId="0" fontId="28" fillId="12" borderId="3" xfId="0" applyFont="1" applyFill="1" applyBorder="1" applyAlignment="1">
      <alignment horizontal="center" vertical="center" wrapText="1"/>
    </xf>
    <xf numFmtId="165" fontId="25" fillId="16" borderId="4" xfId="0" applyNumberFormat="1" applyFont="1" applyFill="1" applyBorder="1" applyAlignment="1">
      <alignment horizontal="center" vertical="center" wrapText="1"/>
    </xf>
    <xf numFmtId="0" fontId="25" fillId="16" borderId="4" xfId="0" applyFont="1" applyFill="1" applyBorder="1" applyAlignment="1">
      <alignment horizontal="center" vertical="center" wrapText="1"/>
    </xf>
    <xf numFmtId="167" fontId="25" fillId="16" borderId="4" xfId="0" applyNumberFormat="1" applyFont="1" applyFill="1" applyBorder="1" applyAlignment="1">
      <alignment horizontal="center" vertical="center" wrapText="1"/>
    </xf>
    <xf numFmtId="167" fontId="24" fillId="16" borderId="4" xfId="0" applyNumberFormat="1" applyFont="1" applyFill="1" applyBorder="1" applyAlignment="1">
      <alignment horizontal="center" vertical="center" wrapText="1"/>
    </xf>
    <xf numFmtId="165" fontId="25" fillId="14" borderId="4" xfId="0" applyNumberFormat="1" applyFont="1" applyFill="1" applyBorder="1" applyAlignment="1">
      <alignment horizontal="center" vertical="center" wrapText="1"/>
    </xf>
    <xf numFmtId="0" fontId="25" fillId="14" borderId="4" xfId="0" applyFont="1" applyFill="1" applyBorder="1" applyAlignment="1">
      <alignment horizontal="center" vertical="center" wrapText="1"/>
    </xf>
    <xf numFmtId="167" fontId="25" fillId="14" borderId="4" xfId="0" applyNumberFormat="1" applyFont="1" applyFill="1" applyBorder="1" applyAlignment="1">
      <alignment horizontal="center" vertical="center" wrapText="1"/>
    </xf>
    <xf numFmtId="167" fontId="24" fillId="14" borderId="4" xfId="0" applyNumberFormat="1" applyFont="1" applyFill="1" applyBorder="1" applyAlignment="1">
      <alignment horizontal="center" vertical="center" wrapText="1"/>
    </xf>
    <xf numFmtId="0" fontId="23" fillId="12" borderId="4" xfId="0" applyFont="1" applyFill="1" applyBorder="1" applyAlignment="1">
      <alignment horizontal="center" vertical="center" wrapText="1"/>
    </xf>
    <xf numFmtId="168" fontId="29" fillId="18" borderId="4" xfId="0" applyNumberFormat="1" applyFont="1" applyFill="1" applyBorder="1" applyAlignment="1">
      <alignment horizontal="right" vertical="center"/>
    </xf>
    <xf numFmtId="0" fontId="0" fillId="18" borderId="4" xfId="0" applyFill="1" applyBorder="1"/>
    <xf numFmtId="165" fontId="25" fillId="15" borderId="4" xfId="0" applyNumberFormat="1" applyFont="1" applyFill="1" applyBorder="1" applyAlignment="1">
      <alignment horizontal="center" vertical="center" wrapText="1"/>
    </xf>
    <xf numFmtId="0" fontId="30" fillId="11" borderId="4" xfId="0" applyFont="1" applyFill="1" applyBorder="1" applyAlignment="1">
      <alignment horizontal="right" vertical="center"/>
    </xf>
    <xf numFmtId="167" fontId="31" fillId="19" borderId="4" xfId="0" applyNumberFormat="1" applyFont="1" applyFill="1" applyBorder="1" applyAlignment="1">
      <alignment horizontal="right" vertical="center"/>
    </xf>
    <xf numFmtId="0" fontId="0" fillId="0" borderId="4" xfId="0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3" fillId="20" borderId="1" xfId="0" applyFont="1" applyFill="1" applyBorder="1"/>
    <xf numFmtId="0" fontId="0" fillId="20" borderId="1" xfId="0" applyFill="1" applyBorder="1"/>
    <xf numFmtId="0" fontId="11" fillId="0" borderId="1" xfId="0" applyFont="1" applyBorder="1"/>
    <xf numFmtId="168" fontId="27" fillId="0" borderId="1" xfId="0" applyNumberFormat="1" applyFont="1" applyBorder="1"/>
    <xf numFmtId="9" fontId="27" fillId="0" borderId="1" xfId="0" applyNumberFormat="1" applyFont="1" applyBorder="1"/>
    <xf numFmtId="168" fontId="11" fillId="0" borderId="1" xfId="0" applyNumberFormat="1" applyFont="1" applyBorder="1"/>
    <xf numFmtId="0" fontId="27" fillId="0" borderId="1" xfId="0" applyFont="1" applyBorder="1"/>
    <xf numFmtId="168" fontId="7" fillId="20" borderId="1" xfId="0" applyNumberFormat="1" applyFont="1" applyFill="1" applyBorder="1"/>
    <xf numFmtId="0" fontId="33" fillId="5" borderId="1" xfId="0" applyFont="1" applyFill="1" applyBorder="1"/>
    <xf numFmtId="0" fontId="0" fillId="5" borderId="1" xfId="0" applyFill="1" applyBorder="1"/>
    <xf numFmtId="168" fontId="7" fillId="5" borderId="1" xfId="0" applyNumberFormat="1" applyFont="1" applyFill="1" applyBorder="1"/>
    <xf numFmtId="0" fontId="33" fillId="21" borderId="1" xfId="0" applyFont="1" applyFill="1" applyBorder="1"/>
    <xf numFmtId="0" fontId="0" fillId="21" borderId="1" xfId="0" applyFill="1" applyBorder="1"/>
    <xf numFmtId="0" fontId="20" fillId="0" borderId="1" xfId="0" applyFont="1" applyBorder="1"/>
    <xf numFmtId="0" fontId="33" fillId="15" borderId="1" xfId="0" applyFont="1" applyFill="1" applyBorder="1"/>
    <xf numFmtId="0" fontId="0" fillId="15" borderId="1" xfId="0" applyFill="1" applyBorder="1"/>
    <xf numFmtId="168" fontId="7" fillId="15" borderId="1" xfId="0" applyNumberFormat="1" applyFont="1" applyFill="1" applyBorder="1"/>
    <xf numFmtId="0" fontId="33" fillId="22" borderId="1" xfId="0" applyFont="1" applyFill="1" applyBorder="1"/>
    <xf numFmtId="0" fontId="0" fillId="22" borderId="1" xfId="0" applyFill="1" applyBorder="1"/>
    <xf numFmtId="9" fontId="27" fillId="15" borderId="1" xfId="0" applyNumberFormat="1" applyFont="1" applyFill="1" applyBorder="1"/>
    <xf numFmtId="168" fontId="7" fillId="0" borderId="1" xfId="0" applyNumberFormat="1" applyFont="1" applyBorder="1"/>
    <xf numFmtId="168" fontId="12" fillId="15" borderId="1" xfId="0" applyNumberFormat="1" applyFont="1" applyFill="1" applyBorder="1"/>
    <xf numFmtId="169" fontId="7" fillId="0" borderId="1" xfId="0" applyNumberFormat="1" applyFont="1" applyBorder="1"/>
    <xf numFmtId="168" fontId="16" fillId="0" borderId="1" xfId="0" applyNumberFormat="1" applyFont="1" applyBorder="1"/>
    <xf numFmtId="169" fontId="9" fillId="0" borderId="1" xfId="0" applyNumberFormat="1" applyFont="1" applyBorder="1"/>
    <xf numFmtId="0" fontId="33" fillId="0" borderId="1" xfId="0" applyFont="1" applyBorder="1"/>
    <xf numFmtId="0" fontId="3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5" fillId="0" borderId="1" xfId="0" applyFont="1" applyBorder="1"/>
    <xf numFmtId="0" fontId="6" fillId="9" borderId="1" xfId="0" applyFont="1" applyFill="1" applyBorder="1"/>
    <xf numFmtId="0" fontId="11" fillId="4" borderId="1" xfId="0" applyFont="1" applyFill="1" applyBorder="1"/>
    <xf numFmtId="170" fontId="27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/>
    <xf numFmtId="0" fontId="10" fillId="6" borderId="1" xfId="0" applyFont="1" applyFill="1" applyBorder="1"/>
    <xf numFmtId="170" fontId="11" fillId="0" borderId="1" xfId="0" applyNumberFormat="1" applyFont="1" applyBorder="1" applyAlignment="1">
      <alignment horizontal="center" vertical="center" wrapText="1"/>
    </xf>
    <xf numFmtId="0" fontId="7" fillId="15" borderId="1" xfId="0" applyFont="1" applyFill="1" applyBorder="1"/>
    <xf numFmtId="170" fontId="7" fillId="15" borderId="1" xfId="0" applyNumberFormat="1" applyFont="1" applyFill="1" applyBorder="1" applyAlignment="1">
      <alignment horizontal="center" vertical="center" wrapText="1"/>
    </xf>
    <xf numFmtId="0" fontId="6" fillId="10" borderId="0" xfId="0" applyFont="1" applyFill="1"/>
    <xf numFmtId="0" fontId="0" fillId="10" borderId="0" xfId="0" applyFill="1"/>
    <xf numFmtId="168" fontId="27" fillId="0" borderId="1" xfId="0" applyNumberFormat="1" applyFont="1" applyBorder="1" applyAlignment="1">
      <alignment horizontal="center" vertical="center" wrapText="1"/>
    </xf>
    <xf numFmtId="168" fontId="37" fillId="0" borderId="1" xfId="0" applyNumberFormat="1" applyFont="1" applyBorder="1" applyAlignment="1">
      <alignment horizontal="center" vertical="center" wrapText="1"/>
    </xf>
    <xf numFmtId="168" fontId="7" fillId="0" borderId="1" xfId="0" applyNumberFormat="1" applyFont="1" applyBorder="1" applyAlignment="1">
      <alignment horizontal="center" vertical="center" wrapText="1"/>
    </xf>
    <xf numFmtId="9" fontId="27" fillId="1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/>
    <xf numFmtId="168" fontId="27" fillId="5" borderId="1" xfId="0" applyNumberFormat="1" applyFont="1" applyFill="1" applyBorder="1" applyAlignment="1">
      <alignment horizontal="center" vertical="center" wrapText="1"/>
    </xf>
    <xf numFmtId="168" fontId="3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168" fontId="17" fillId="15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6" fillId="24" borderId="1" xfId="0" applyFont="1" applyFill="1" applyBorder="1"/>
    <xf numFmtId="0" fontId="0" fillId="24" borderId="1" xfId="0" applyFill="1" applyBorder="1"/>
    <xf numFmtId="0" fontId="0" fillId="24" borderId="0" xfId="0" applyFill="1"/>
    <xf numFmtId="170" fontId="38" fillId="0" borderId="1" xfId="0" applyNumberFormat="1" applyFont="1" applyBorder="1"/>
    <xf numFmtId="168" fontId="38" fillId="0" borderId="1" xfId="0" applyNumberFormat="1" applyFont="1" applyBorder="1"/>
    <xf numFmtId="3" fontId="15" fillId="15" borderId="1" xfId="0" applyNumberFormat="1" applyFont="1" applyFill="1" applyBorder="1"/>
    <xf numFmtId="0" fontId="27" fillId="15" borderId="1" xfId="0" applyFont="1" applyFill="1" applyBorder="1"/>
    <xf numFmtId="0" fontId="15" fillId="6" borderId="1" xfId="0" applyFont="1" applyFill="1" applyBorder="1"/>
    <xf numFmtId="3" fontId="39" fillId="6" borderId="1" xfId="0" applyNumberFormat="1" applyFont="1" applyFill="1" applyBorder="1"/>
    <xf numFmtId="170" fontId="7" fillId="0" borderId="1" xfId="0" applyNumberFormat="1" applyFont="1" applyBorder="1"/>
    <xf numFmtId="0" fontId="29" fillId="16" borderId="4" xfId="0" applyFont="1" applyFill="1" applyBorder="1" applyAlignment="1">
      <alignment horizontal="left" vertical="center" wrapText="1"/>
    </xf>
    <xf numFmtId="168" fontId="25" fillId="16" borderId="4" xfId="0" applyNumberFormat="1" applyFont="1" applyFill="1" applyBorder="1" applyAlignment="1">
      <alignment horizontal="center" vertical="center" wrapText="1"/>
    </xf>
    <xf numFmtId="168" fontId="24" fillId="16" borderId="4" xfId="0" applyNumberFormat="1" applyFont="1" applyFill="1" applyBorder="1" applyAlignment="1">
      <alignment horizontal="right" vertical="center"/>
    </xf>
    <xf numFmtId="168" fontId="25" fillId="15" borderId="4" xfId="0" applyNumberFormat="1" applyFont="1" applyFill="1" applyBorder="1" applyAlignment="1">
      <alignment horizontal="right" vertical="center"/>
    </xf>
    <xf numFmtId="169" fontId="25" fillId="15" borderId="4" xfId="0" applyNumberFormat="1" applyFont="1" applyFill="1" applyBorder="1" applyAlignment="1">
      <alignment horizontal="center" vertical="center" wrapText="1"/>
    </xf>
    <xf numFmtId="169" fontId="40" fillId="18" borderId="4" xfId="0" applyNumberFormat="1" applyFont="1" applyFill="1" applyBorder="1" applyAlignment="1">
      <alignment horizontal="center" vertical="center" wrapText="1"/>
    </xf>
    <xf numFmtId="0" fontId="29" fillId="14" borderId="4" xfId="0" applyFont="1" applyFill="1" applyBorder="1" applyAlignment="1">
      <alignment horizontal="left" vertical="center" wrapText="1"/>
    </xf>
    <xf numFmtId="168" fontId="25" fillId="14" borderId="4" xfId="0" applyNumberFormat="1" applyFont="1" applyFill="1" applyBorder="1" applyAlignment="1">
      <alignment horizontal="center" vertical="center" wrapText="1"/>
    </xf>
    <xf numFmtId="168" fontId="24" fillId="14" borderId="4" xfId="0" applyNumberFormat="1" applyFont="1" applyFill="1" applyBorder="1" applyAlignment="1">
      <alignment horizontal="right" vertical="center"/>
    </xf>
    <xf numFmtId="169" fontId="29" fillId="18" borderId="4" xfId="0" applyNumberFormat="1" applyFont="1" applyFill="1" applyBorder="1" applyAlignment="1">
      <alignment horizontal="center" vertical="center" wrapText="1"/>
    </xf>
    <xf numFmtId="0" fontId="23" fillId="12" borderId="4" xfId="0" applyFont="1" applyFill="1" applyBorder="1" applyAlignment="1">
      <alignment horizontal="left" vertical="center" wrapText="1"/>
    </xf>
    <xf numFmtId="0" fontId="24" fillId="14" borderId="4" xfId="0" applyFont="1" applyFill="1" applyBorder="1" applyAlignment="1">
      <alignment horizontal="center" vertical="center" wrapText="1"/>
    </xf>
    <xf numFmtId="0" fontId="24" fillId="16" borderId="4" xfId="0" applyFont="1" applyFill="1" applyBorder="1" applyAlignment="1">
      <alignment horizontal="center" vertical="center" wrapText="1"/>
    </xf>
    <xf numFmtId="169" fontId="37" fillId="0" borderId="1" xfId="0" applyNumberFormat="1" applyFont="1" applyBorder="1" applyAlignment="1">
      <alignment horizontal="center" vertical="center" wrapText="1"/>
    </xf>
    <xf numFmtId="3" fontId="27" fillId="0" borderId="1" xfId="0" applyNumberFormat="1" applyFont="1" applyBorder="1" applyAlignment="1">
      <alignment horizontal="center" vertical="center" wrapText="1"/>
    </xf>
    <xf numFmtId="9" fontId="27" fillId="0" borderId="1" xfId="0" applyNumberFormat="1" applyFont="1" applyBorder="1" applyAlignment="1">
      <alignment horizontal="center" vertical="center" wrapText="1"/>
    </xf>
    <xf numFmtId="168" fontId="16" fillId="5" borderId="1" xfId="0" applyNumberFormat="1" applyFont="1" applyFill="1" applyBorder="1" applyAlignment="1">
      <alignment horizontal="center" vertical="center" wrapText="1"/>
    </xf>
    <xf numFmtId="0" fontId="16" fillId="15" borderId="1" xfId="0" applyFont="1" applyFill="1" applyBorder="1"/>
    <xf numFmtId="168" fontId="17" fillId="15" borderId="1" xfId="0" applyNumberFormat="1" applyFont="1" applyFill="1" applyBorder="1"/>
    <xf numFmtId="170" fontId="16" fillId="0" borderId="1" xfId="0" applyNumberFormat="1" applyFont="1" applyBorder="1"/>
    <xf numFmtId="170" fontId="14" fillId="0" borderId="1" xfId="0" applyNumberFormat="1" applyFont="1" applyBorder="1"/>
    <xf numFmtId="0" fontId="17" fillId="5" borderId="1" xfId="0" applyFont="1" applyFill="1" applyBorder="1"/>
    <xf numFmtId="170" fontId="42" fillId="5" borderId="1" xfId="0" applyNumberFormat="1" applyFont="1" applyFill="1" applyBorder="1"/>
    <xf numFmtId="0" fontId="21" fillId="11" borderId="0" xfId="0" applyFont="1" applyFill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6" fillId="17" borderId="4" xfId="0" applyFont="1" applyFill="1" applyBorder="1" applyAlignment="1">
      <alignment horizontal="left" vertical="center" wrapText="1"/>
    </xf>
    <xf numFmtId="0" fontId="23" fillId="12" borderId="4" xfId="0" applyFont="1" applyFill="1" applyBorder="1" applyAlignment="1">
      <alignment horizontal="center" vertical="center" wrapText="1"/>
    </xf>
    <xf numFmtId="0" fontId="29" fillId="15" borderId="4" xfId="0" applyFont="1" applyFill="1" applyBorder="1" applyAlignment="1">
      <alignment horizontal="left" vertical="center" wrapText="1"/>
    </xf>
    <xf numFmtId="0" fontId="32" fillId="0" borderId="0" xfId="0" applyFont="1"/>
    <xf numFmtId="0" fontId="36" fillId="23" borderId="0" xfId="0" applyFont="1" applyFill="1"/>
    <xf numFmtId="0" fontId="41" fillId="15" borderId="5" xfId="0" applyFont="1" applyFill="1" applyBorder="1" applyAlignment="1">
      <alignment horizontal="left" vertical="center" wrapText="1"/>
    </xf>
    <xf numFmtId="0" fontId="24" fillId="14" borderId="4" xfId="0" applyFont="1" applyFill="1" applyBorder="1" applyAlignment="1">
      <alignment horizontal="center" vertical="center" wrapText="1"/>
    </xf>
    <xf numFmtId="0" fontId="24" fillId="16" borderId="4" xfId="0" applyFont="1" applyFill="1" applyBorder="1" applyAlignment="1">
      <alignment horizontal="center" vertical="center" wrapText="1"/>
    </xf>
    <xf numFmtId="0" fontId="36" fillId="0" borderId="0" xfId="0" applyFont="1"/>
    <xf numFmtId="0" fontId="43" fillId="2" borderId="0" xfId="0" applyFont="1" applyFill="1"/>
    <xf numFmtId="0" fontId="18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E8449"/>
      <rgbColor rgb="FFBFBFBF"/>
      <rgbColor rgb="FF808080"/>
      <rgbColor rgb="FF9999FF"/>
      <rgbColor rgb="FF8E44AD"/>
      <rgbColor rgb="FFFCF3CF"/>
      <rgbColor rgb="FFD6EAF8"/>
      <rgbColor rgb="FF660066"/>
      <rgbColor rgb="FFFF8080"/>
      <rgbColor rgb="FF34495E"/>
      <rgbColor rgb="FFD7BDE2"/>
      <rgbColor rgb="FF000080"/>
      <rgbColor rgb="FFFF00FF"/>
      <rgbColor rgb="FFF2F3F4"/>
      <rgbColor rgb="FF00FFFF"/>
      <rgbColor rgb="FF800080"/>
      <rgbColor rgb="FF800000"/>
      <rgbColor rgb="FF2980B9"/>
      <rgbColor rgb="FF0000FF"/>
      <rgbColor rgb="FF00CCFF"/>
      <rgbColor rgb="FFEBF3FA"/>
      <rgbColor rgb="FFD5F5E3"/>
      <rgbColor rgb="FFFFE6CC"/>
      <rgbColor rgb="FFD6E4F0"/>
      <rgbColor rgb="FFFADBD8"/>
      <rgbColor rgb="FFD5E8D4"/>
      <rgbColor rgb="FFF5CBA7"/>
      <rgbColor rgb="FF2E75B6"/>
      <rgbColor rgb="FF33CCCC"/>
      <rgbColor rgb="FF99CC00"/>
      <rgbColor rgb="FFFFCC00"/>
      <rgbColor rgb="FFF39C12"/>
      <rgbColor rgb="FFE67E22"/>
      <rgbColor rgb="FF666666"/>
      <rgbColor rgb="FF999999"/>
      <rgbColor rgb="FF1F3864"/>
      <rgbColor rgb="FF27AE60"/>
      <rgbColor rgb="FF006400"/>
      <rgbColor rgb="FF2C3E50"/>
      <rgbColor rgb="FFC0392B"/>
      <rgbColor rgb="FF993366"/>
      <rgbColor rgb="FF2E4057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E44AD"/>
  </sheetPr>
  <dimension ref="B1:F60"/>
  <sheetViews>
    <sheetView tabSelected="1" topLeftCell="A49" zoomScaleNormal="100" workbookViewId="0"/>
  </sheetViews>
  <sheetFormatPr defaultColWidth="8.6328125" defaultRowHeight="14.5" x14ac:dyDescent="0.35"/>
  <cols>
    <col min="1" max="1" width="3" customWidth="1"/>
    <col min="2" max="2" width="34" customWidth="1"/>
    <col min="3" max="6" width="20" customWidth="1"/>
    <col min="7" max="7" width="30" customWidth="1"/>
  </cols>
  <sheetData>
    <row r="1" spans="2:6" ht="36" customHeight="1" x14ac:dyDescent="0.6">
      <c r="B1" s="14" t="s">
        <v>0</v>
      </c>
      <c r="C1" s="14"/>
      <c r="D1" s="14"/>
      <c r="E1" s="14"/>
      <c r="F1" s="14"/>
    </row>
    <row r="2" spans="2:6" ht="17.5" x14ac:dyDescent="0.35">
      <c r="B2" s="13" t="s">
        <v>1</v>
      </c>
      <c r="C2" s="13"/>
      <c r="D2" s="13"/>
      <c r="E2" s="13"/>
      <c r="F2" s="13"/>
    </row>
    <row r="3" spans="2:6" x14ac:dyDescent="0.35">
      <c r="B3" s="12" t="s">
        <v>2</v>
      </c>
      <c r="C3" s="12"/>
      <c r="D3" s="12"/>
      <c r="E3" s="12"/>
      <c r="F3" s="12"/>
    </row>
    <row r="5" spans="2:6" ht="16.5" x14ac:dyDescent="0.35">
      <c r="B5" s="11" t="s">
        <v>3</v>
      </c>
      <c r="C5" s="11"/>
      <c r="D5" s="11"/>
      <c r="E5" s="11"/>
      <c r="F5" s="11"/>
    </row>
    <row r="6" spans="2:6" ht="27.75" customHeight="1" x14ac:dyDescent="0.35">
      <c r="B6" s="10" t="s">
        <v>4</v>
      </c>
      <c r="C6" s="10"/>
      <c r="D6" s="10"/>
      <c r="E6" s="10"/>
      <c r="F6" s="10"/>
    </row>
    <row r="7" spans="2:6" ht="27.75" customHeight="1" x14ac:dyDescent="0.35">
      <c r="B7" s="10" t="s">
        <v>5</v>
      </c>
      <c r="C7" s="10"/>
      <c r="D7" s="10"/>
      <c r="E7" s="10"/>
      <c r="F7" s="10"/>
    </row>
    <row r="8" spans="2:6" ht="27.75" customHeight="1" x14ac:dyDescent="0.35">
      <c r="B8" s="10" t="s">
        <v>6</v>
      </c>
      <c r="C8" s="10"/>
      <c r="D8" s="10"/>
      <c r="E8" s="10"/>
      <c r="F8" s="10"/>
    </row>
    <row r="9" spans="2:6" ht="27.75" customHeight="1" x14ac:dyDescent="0.35">
      <c r="B9" s="10" t="s">
        <v>7</v>
      </c>
      <c r="C9" s="10"/>
      <c r="D9" s="10"/>
      <c r="E9" s="10"/>
      <c r="F9" s="10"/>
    </row>
    <row r="11" spans="2:6" ht="16.5" x14ac:dyDescent="0.35">
      <c r="B11" s="11" t="s">
        <v>8</v>
      </c>
      <c r="C11" s="11"/>
      <c r="D11" s="11"/>
      <c r="E11" s="11"/>
      <c r="F11" s="11"/>
    </row>
    <row r="12" spans="2:6" x14ac:dyDescent="0.35">
      <c r="B12" s="15" t="s">
        <v>9</v>
      </c>
      <c r="C12" s="15" t="s">
        <v>10</v>
      </c>
      <c r="D12" s="15" t="s">
        <v>11</v>
      </c>
      <c r="E12" s="15" t="s">
        <v>12</v>
      </c>
    </row>
    <row r="13" spans="2:6" x14ac:dyDescent="0.35">
      <c r="B13" s="16" t="s">
        <v>13</v>
      </c>
      <c r="C13" s="17" t="s">
        <v>14</v>
      </c>
      <c r="D13" s="18" t="s">
        <v>15</v>
      </c>
      <c r="E13" s="19" t="s">
        <v>16</v>
      </c>
    </row>
    <row r="14" spans="2:6" x14ac:dyDescent="0.35">
      <c r="B14" s="20" t="s">
        <v>17</v>
      </c>
      <c r="C14" s="21" t="s">
        <v>18</v>
      </c>
      <c r="D14" s="21" t="s">
        <v>19</v>
      </c>
      <c r="E14" s="21" t="s">
        <v>20</v>
      </c>
    </row>
    <row r="15" spans="2:6" x14ac:dyDescent="0.35">
      <c r="B15" s="16" t="s">
        <v>21</v>
      </c>
      <c r="C15" s="22" t="s">
        <v>22</v>
      </c>
      <c r="D15" s="22" t="s">
        <v>23</v>
      </c>
      <c r="E15" s="22" t="s">
        <v>24</v>
      </c>
    </row>
    <row r="16" spans="2:6" x14ac:dyDescent="0.35">
      <c r="B16" s="20" t="s">
        <v>25</v>
      </c>
      <c r="C16" s="23" t="s">
        <v>26</v>
      </c>
      <c r="D16" s="23" t="s">
        <v>27</v>
      </c>
      <c r="E16" s="23" t="s">
        <v>28</v>
      </c>
    </row>
    <row r="17" spans="2:6" x14ac:dyDescent="0.35">
      <c r="B17" s="16" t="s">
        <v>29</v>
      </c>
      <c r="C17" s="19" t="s">
        <v>30</v>
      </c>
      <c r="D17" s="19" t="s">
        <v>31</v>
      </c>
      <c r="E17" s="19" t="s">
        <v>32</v>
      </c>
    </row>
    <row r="18" spans="2:6" x14ac:dyDescent="0.35">
      <c r="B18" s="20" t="s">
        <v>33</v>
      </c>
      <c r="C18" s="21" t="s">
        <v>34</v>
      </c>
      <c r="D18" s="21" t="s">
        <v>35</v>
      </c>
      <c r="E18" s="21" t="s">
        <v>36</v>
      </c>
    </row>
    <row r="20" spans="2:6" ht="16.5" x14ac:dyDescent="0.35">
      <c r="B20" s="9" t="s">
        <v>37</v>
      </c>
      <c r="C20" s="9"/>
      <c r="D20" s="9"/>
      <c r="E20" s="9"/>
      <c r="F20" s="9"/>
    </row>
    <row r="21" spans="2:6" x14ac:dyDescent="0.35">
      <c r="B21" s="24" t="s">
        <v>38</v>
      </c>
      <c r="C21" s="25" t="s">
        <v>39</v>
      </c>
      <c r="D21" s="8" t="s">
        <v>40</v>
      </c>
      <c r="E21" s="8"/>
      <c r="F21" s="8"/>
    </row>
    <row r="22" spans="2:6" x14ac:dyDescent="0.35">
      <c r="B22" s="24" t="s">
        <v>41</v>
      </c>
      <c r="C22" s="25" t="s">
        <v>42</v>
      </c>
      <c r="D22" s="8" t="s">
        <v>43</v>
      </c>
      <c r="E22" s="8"/>
      <c r="F22" s="8"/>
    </row>
    <row r="23" spans="2:6" x14ac:dyDescent="0.35">
      <c r="B23" s="24" t="s">
        <v>44</v>
      </c>
      <c r="C23" s="25" t="s">
        <v>45</v>
      </c>
      <c r="D23" s="8" t="s">
        <v>46</v>
      </c>
      <c r="E23" s="8"/>
      <c r="F23" s="8"/>
    </row>
    <row r="24" spans="2:6" x14ac:dyDescent="0.35">
      <c r="B24" s="24" t="s">
        <v>47</v>
      </c>
      <c r="C24" s="25" t="s">
        <v>48</v>
      </c>
      <c r="D24" s="8" t="s">
        <v>49</v>
      </c>
      <c r="E24" s="8"/>
      <c r="F24" s="8"/>
    </row>
    <row r="25" spans="2:6" ht="18" x14ac:dyDescent="0.35">
      <c r="B25" s="26" t="s">
        <v>50</v>
      </c>
      <c r="C25" s="27" t="s">
        <v>51</v>
      </c>
      <c r="D25" s="8" t="s">
        <v>52</v>
      </c>
      <c r="E25" s="8"/>
      <c r="F25" s="8"/>
    </row>
    <row r="26" spans="2:6" x14ac:dyDescent="0.35">
      <c r="B26" s="24" t="s">
        <v>53</v>
      </c>
      <c r="C26" s="25" t="s">
        <v>54</v>
      </c>
      <c r="D26" s="8" t="s">
        <v>55</v>
      </c>
      <c r="E26" s="8"/>
      <c r="F26" s="8"/>
    </row>
    <row r="28" spans="2:6" ht="16.5" x14ac:dyDescent="0.35">
      <c r="B28" s="7" t="s">
        <v>56</v>
      </c>
      <c r="C28" s="7"/>
      <c r="D28" s="7"/>
      <c r="E28" s="7"/>
      <c r="F28" s="7"/>
    </row>
    <row r="29" spans="2:6" x14ac:dyDescent="0.35">
      <c r="B29" s="24" t="s">
        <v>57</v>
      </c>
      <c r="C29" s="25" t="s">
        <v>58</v>
      </c>
      <c r="D29" s="8" t="s">
        <v>59</v>
      </c>
      <c r="E29" s="8"/>
      <c r="F29" s="8"/>
    </row>
    <row r="30" spans="2:6" x14ac:dyDescent="0.35">
      <c r="B30" s="24" t="s">
        <v>60</v>
      </c>
      <c r="C30" s="25" t="s">
        <v>61</v>
      </c>
      <c r="D30" s="8" t="s">
        <v>62</v>
      </c>
      <c r="E30" s="8"/>
      <c r="F30" s="8"/>
    </row>
    <row r="31" spans="2:6" x14ac:dyDescent="0.35">
      <c r="B31" s="24" t="s">
        <v>63</v>
      </c>
      <c r="C31" s="25" t="s">
        <v>64</v>
      </c>
      <c r="D31" s="8" t="s">
        <v>65</v>
      </c>
      <c r="E31" s="8"/>
      <c r="F31" s="8"/>
    </row>
    <row r="32" spans="2:6" x14ac:dyDescent="0.35">
      <c r="B32" s="24" t="s">
        <v>66</v>
      </c>
      <c r="C32" s="19" t="s">
        <v>67</v>
      </c>
      <c r="D32" s="8" t="s">
        <v>68</v>
      </c>
      <c r="E32" s="8"/>
      <c r="F32" s="8"/>
    </row>
    <row r="33" spans="2:6" ht="18" x14ac:dyDescent="0.35">
      <c r="B33" s="28" t="s">
        <v>69</v>
      </c>
      <c r="C33" s="29" t="s">
        <v>70</v>
      </c>
      <c r="D33" s="8" t="s">
        <v>71</v>
      </c>
      <c r="E33" s="8"/>
      <c r="F33" s="8"/>
    </row>
    <row r="34" spans="2:6" x14ac:dyDescent="0.35">
      <c r="B34" s="24" t="s">
        <v>72</v>
      </c>
      <c r="C34" s="25" t="s">
        <v>73</v>
      </c>
      <c r="D34" s="8" t="s">
        <v>74</v>
      </c>
      <c r="E34" s="8"/>
      <c r="F34" s="8"/>
    </row>
    <row r="36" spans="2:6" ht="16.5" x14ac:dyDescent="0.35">
      <c r="B36" s="6" t="s">
        <v>75</v>
      </c>
      <c r="C36" s="6"/>
      <c r="D36" s="6"/>
      <c r="E36" s="6"/>
      <c r="F36" s="6"/>
    </row>
    <row r="37" spans="2:6" ht="33.75" customHeight="1" x14ac:dyDescent="0.35">
      <c r="B37" s="30" t="s">
        <v>76</v>
      </c>
      <c r="C37" s="5" t="s">
        <v>77</v>
      </c>
      <c r="D37" s="5"/>
      <c r="E37" s="5"/>
      <c r="F37" s="5"/>
    </row>
    <row r="38" spans="2:6" ht="33.75" customHeight="1" x14ac:dyDescent="0.35">
      <c r="B38" s="30" t="s">
        <v>78</v>
      </c>
      <c r="C38" s="5" t="s">
        <v>79</v>
      </c>
      <c r="D38" s="5"/>
      <c r="E38" s="5"/>
      <c r="F38" s="5"/>
    </row>
    <row r="39" spans="2:6" ht="33.75" customHeight="1" x14ac:dyDescent="0.35">
      <c r="B39" s="30" t="s">
        <v>80</v>
      </c>
      <c r="C39" s="5" t="s">
        <v>81</v>
      </c>
      <c r="D39" s="5"/>
      <c r="E39" s="5"/>
      <c r="F39" s="5"/>
    </row>
    <row r="40" spans="2:6" ht="33.75" customHeight="1" x14ac:dyDescent="0.35">
      <c r="B40" s="30" t="s">
        <v>82</v>
      </c>
      <c r="C40" s="5" t="s">
        <v>83</v>
      </c>
      <c r="D40" s="5"/>
      <c r="E40" s="5"/>
      <c r="F40" s="5"/>
    </row>
    <row r="41" spans="2:6" ht="33.75" customHeight="1" x14ac:dyDescent="0.35">
      <c r="B41" s="30" t="s">
        <v>84</v>
      </c>
      <c r="C41" s="5" t="s">
        <v>85</v>
      </c>
      <c r="D41" s="5"/>
      <c r="E41" s="5"/>
      <c r="F41" s="5"/>
    </row>
    <row r="43" spans="2:6" ht="16.5" x14ac:dyDescent="0.35">
      <c r="B43" s="4" t="s">
        <v>86</v>
      </c>
      <c r="C43" s="4"/>
      <c r="D43" s="4"/>
      <c r="E43" s="4"/>
      <c r="F43" s="4"/>
    </row>
    <row r="44" spans="2:6" ht="48" customHeight="1" x14ac:dyDescent="0.35">
      <c r="B44" s="3" t="s">
        <v>87</v>
      </c>
      <c r="C44" s="3"/>
      <c r="D44" s="3"/>
      <c r="E44" s="3"/>
      <c r="F44" s="3"/>
    </row>
    <row r="45" spans="2:6" ht="48" customHeight="1" x14ac:dyDescent="0.35">
      <c r="B45" s="3" t="s">
        <v>88</v>
      </c>
      <c r="C45" s="3"/>
      <c r="D45" s="3"/>
      <c r="E45" s="3"/>
      <c r="F45" s="3"/>
    </row>
    <row r="46" spans="2:6" ht="48" customHeight="1" x14ac:dyDescent="0.35">
      <c r="B46" s="3" t="s">
        <v>89</v>
      </c>
      <c r="C46" s="3"/>
      <c r="D46" s="3"/>
      <c r="E46" s="3"/>
      <c r="F46" s="3"/>
    </row>
    <row r="47" spans="2:6" ht="48" customHeight="1" x14ac:dyDescent="0.35">
      <c r="B47" s="3" t="s">
        <v>90</v>
      </c>
      <c r="C47" s="3"/>
      <c r="D47" s="3"/>
      <c r="E47" s="3"/>
      <c r="F47" s="3"/>
    </row>
    <row r="48" spans="2:6" ht="48" customHeight="1" x14ac:dyDescent="0.35">
      <c r="B48" s="3" t="s">
        <v>91</v>
      </c>
      <c r="C48" s="3"/>
      <c r="D48" s="3"/>
      <c r="E48" s="3"/>
      <c r="F48" s="3"/>
    </row>
    <row r="49" spans="2:6" ht="48" customHeight="1" x14ac:dyDescent="0.35">
      <c r="B49" s="3" t="s">
        <v>92</v>
      </c>
      <c r="C49" s="3"/>
      <c r="D49" s="3"/>
      <c r="E49" s="3"/>
      <c r="F49" s="3"/>
    </row>
    <row r="51" spans="2:6" ht="16.5" x14ac:dyDescent="0.35">
      <c r="B51" s="2" t="s">
        <v>93</v>
      </c>
      <c r="C51" s="2"/>
      <c r="D51" s="2"/>
      <c r="E51" s="2"/>
      <c r="F51" s="2"/>
    </row>
    <row r="52" spans="2:6" ht="30" customHeight="1" x14ac:dyDescent="0.35">
      <c r="B52" s="31" t="s">
        <v>94</v>
      </c>
      <c r="C52" s="5" t="s">
        <v>95</v>
      </c>
      <c r="D52" s="5"/>
      <c r="E52" s="5"/>
      <c r="F52" s="5"/>
    </row>
    <row r="53" spans="2:6" ht="30" customHeight="1" x14ac:dyDescent="0.35">
      <c r="B53" s="31" t="s">
        <v>96</v>
      </c>
      <c r="C53" s="5" t="s">
        <v>97</v>
      </c>
      <c r="D53" s="5"/>
      <c r="E53" s="5"/>
      <c r="F53" s="5"/>
    </row>
    <row r="54" spans="2:6" ht="30" customHeight="1" x14ac:dyDescent="0.35">
      <c r="B54" s="31" t="s">
        <v>98</v>
      </c>
      <c r="C54" s="5" t="s">
        <v>99</v>
      </c>
      <c r="D54" s="5"/>
      <c r="E54" s="5"/>
      <c r="F54" s="5"/>
    </row>
    <row r="55" spans="2:6" ht="30" customHeight="1" x14ac:dyDescent="0.35">
      <c r="B55" s="31" t="s">
        <v>100</v>
      </c>
      <c r="C55" s="5" t="s">
        <v>101</v>
      </c>
      <c r="D55" s="5"/>
      <c r="E55" s="5"/>
      <c r="F55" s="5"/>
    </row>
    <row r="56" spans="2:6" ht="30" customHeight="1" x14ac:dyDescent="0.35">
      <c r="B56" s="31" t="s">
        <v>102</v>
      </c>
      <c r="C56" s="5" t="s">
        <v>103</v>
      </c>
      <c r="D56" s="5"/>
      <c r="E56" s="5"/>
      <c r="F56" s="5"/>
    </row>
    <row r="57" spans="2:6" ht="30" customHeight="1" x14ac:dyDescent="0.35">
      <c r="B57" s="31" t="s">
        <v>104</v>
      </c>
      <c r="C57" s="5" t="s">
        <v>105</v>
      </c>
      <c r="D57" s="5"/>
      <c r="E57" s="5"/>
      <c r="F57" s="5"/>
    </row>
    <row r="58" spans="2:6" ht="30" customHeight="1" x14ac:dyDescent="0.35">
      <c r="B58" s="31" t="s">
        <v>106</v>
      </c>
      <c r="C58" s="5" t="s">
        <v>107</v>
      </c>
      <c r="D58" s="5"/>
      <c r="E58" s="5"/>
      <c r="F58" s="5"/>
    </row>
    <row r="60" spans="2:6" x14ac:dyDescent="0.35">
      <c r="B60" s="1" t="s">
        <v>108</v>
      </c>
      <c r="C60" s="1"/>
      <c r="D60" s="1"/>
      <c r="E60" s="1"/>
      <c r="F60" s="1"/>
    </row>
  </sheetData>
  <mergeCells count="45">
    <mergeCell ref="C55:F55"/>
    <mergeCell ref="C56:F56"/>
    <mergeCell ref="C57:F57"/>
    <mergeCell ref="C58:F58"/>
    <mergeCell ref="B60:F60"/>
    <mergeCell ref="B49:F49"/>
    <mergeCell ref="B51:F51"/>
    <mergeCell ref="C52:F52"/>
    <mergeCell ref="C53:F53"/>
    <mergeCell ref="C54:F54"/>
    <mergeCell ref="B44:F44"/>
    <mergeCell ref="B45:F45"/>
    <mergeCell ref="B46:F46"/>
    <mergeCell ref="B47:F47"/>
    <mergeCell ref="B48:F48"/>
    <mergeCell ref="C38:F38"/>
    <mergeCell ref="C39:F39"/>
    <mergeCell ref="C40:F40"/>
    <mergeCell ref="C41:F41"/>
    <mergeCell ref="B43:F43"/>
    <mergeCell ref="D32:F32"/>
    <mergeCell ref="D33:F33"/>
    <mergeCell ref="D34:F34"/>
    <mergeCell ref="B36:F36"/>
    <mergeCell ref="C37:F37"/>
    <mergeCell ref="D26:F26"/>
    <mergeCell ref="B28:F28"/>
    <mergeCell ref="D29:F29"/>
    <mergeCell ref="D30:F30"/>
    <mergeCell ref="D31:F31"/>
    <mergeCell ref="D21:F21"/>
    <mergeCell ref="D22:F22"/>
    <mergeCell ref="D23:F23"/>
    <mergeCell ref="D24:F24"/>
    <mergeCell ref="D25:F25"/>
    <mergeCell ref="B7:F7"/>
    <mergeCell ref="B8:F8"/>
    <mergeCell ref="B9:F9"/>
    <mergeCell ref="B11:F11"/>
    <mergeCell ref="B20:F20"/>
    <mergeCell ref="B1:F1"/>
    <mergeCell ref="B2:F2"/>
    <mergeCell ref="B3:F3"/>
    <mergeCell ref="B5:F5"/>
    <mergeCell ref="B6:F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980B9"/>
  </sheetPr>
  <dimension ref="A1:H35"/>
  <sheetViews>
    <sheetView zoomScaleNormal="100" workbookViewId="0"/>
  </sheetViews>
  <sheetFormatPr defaultColWidth="8.6328125" defaultRowHeight="14.5" x14ac:dyDescent="0.35"/>
  <cols>
    <col min="1" max="1" width="28" customWidth="1"/>
    <col min="2" max="2" width="14" customWidth="1"/>
    <col min="3" max="3" width="16" customWidth="1"/>
    <col min="5" max="5" width="10" customWidth="1"/>
    <col min="6" max="6" width="20" customWidth="1"/>
    <col min="7" max="7" width="38" customWidth="1"/>
    <col min="8" max="8" width="14" customWidth="1"/>
  </cols>
  <sheetData>
    <row r="1" spans="1:8" ht="17.25" customHeight="1" x14ac:dyDescent="0.35">
      <c r="A1" s="148" t="s">
        <v>109</v>
      </c>
      <c r="B1" s="148"/>
      <c r="C1" s="148"/>
      <c r="D1" s="148"/>
      <c r="E1" s="148"/>
      <c r="F1" s="148"/>
      <c r="G1" s="148"/>
      <c r="H1" s="148"/>
    </row>
    <row r="2" spans="1:8" ht="15" customHeight="1" x14ac:dyDescent="0.35">
      <c r="A2" s="149" t="s">
        <v>110</v>
      </c>
      <c r="B2" s="149"/>
      <c r="C2" s="149"/>
      <c r="D2" s="149"/>
      <c r="E2" s="149"/>
      <c r="F2" s="149"/>
      <c r="G2" s="149"/>
      <c r="H2" s="149"/>
    </row>
    <row r="3" spans="1:8" ht="30" customHeight="1" x14ac:dyDescent="0.35">
      <c r="A3" s="32" t="s">
        <v>111</v>
      </c>
      <c r="B3" s="32" t="s">
        <v>112</v>
      </c>
      <c r="C3" s="32" t="s">
        <v>113</v>
      </c>
      <c r="D3" s="32" t="s">
        <v>114</v>
      </c>
      <c r="E3" s="32" t="s">
        <v>115</v>
      </c>
      <c r="F3" s="32" t="s">
        <v>116</v>
      </c>
      <c r="G3" s="32" t="s">
        <v>117</v>
      </c>
      <c r="H3" s="32" t="s">
        <v>118</v>
      </c>
    </row>
    <row r="4" spans="1:8" ht="15" customHeight="1" x14ac:dyDescent="0.35">
      <c r="A4" s="33" t="s">
        <v>119</v>
      </c>
      <c r="B4" s="34"/>
      <c r="C4" s="34"/>
      <c r="D4" s="34"/>
      <c r="E4" s="34"/>
      <c r="F4" s="34"/>
      <c r="G4" s="34"/>
      <c r="H4" s="34"/>
    </row>
    <row r="5" spans="1:8" ht="15" customHeight="1" x14ac:dyDescent="0.35">
      <c r="A5" s="35" t="s">
        <v>120</v>
      </c>
      <c r="B5" s="36" t="s">
        <v>121</v>
      </c>
      <c r="C5" s="37">
        <v>2.89</v>
      </c>
      <c r="D5" s="38">
        <v>5</v>
      </c>
      <c r="E5" s="39">
        <v>0.6</v>
      </c>
      <c r="F5" s="40">
        <f t="shared" ref="F5:F10" si="0">IF(B5="oz",C5/(D5*E5),C5/(D5*16*E5))</f>
        <v>6.0208333333333336E-2</v>
      </c>
      <c r="G5" s="41" t="s">
        <v>122</v>
      </c>
      <c r="H5" s="36" t="s">
        <v>123</v>
      </c>
    </row>
    <row r="6" spans="1:8" ht="21.75" customHeight="1" x14ac:dyDescent="0.35">
      <c r="A6" s="42" t="s">
        <v>12</v>
      </c>
      <c r="B6" s="36" t="s">
        <v>121</v>
      </c>
      <c r="C6" s="37">
        <v>7.99</v>
      </c>
      <c r="D6" s="38">
        <v>3</v>
      </c>
      <c r="E6" s="39">
        <v>0.45</v>
      </c>
      <c r="F6" s="40">
        <f t="shared" si="0"/>
        <v>0.36990740740740741</v>
      </c>
      <c r="G6" s="41" t="s">
        <v>124</v>
      </c>
      <c r="H6" s="36" t="s">
        <v>123</v>
      </c>
    </row>
    <row r="7" spans="1:8" ht="15" customHeight="1" x14ac:dyDescent="0.35">
      <c r="A7" s="35" t="s">
        <v>125</v>
      </c>
      <c r="B7" s="36" t="s">
        <v>121</v>
      </c>
      <c r="C7" s="37">
        <v>5.49</v>
      </c>
      <c r="D7" s="38">
        <v>4</v>
      </c>
      <c r="E7" s="39">
        <v>0.55000000000000004</v>
      </c>
      <c r="F7" s="40">
        <f t="shared" si="0"/>
        <v>0.15596590909090907</v>
      </c>
      <c r="G7" s="41" t="s">
        <v>126</v>
      </c>
      <c r="H7" s="36" t="s">
        <v>123</v>
      </c>
    </row>
    <row r="8" spans="1:8" ht="15" customHeight="1" x14ac:dyDescent="0.35">
      <c r="A8" s="42" t="s">
        <v>127</v>
      </c>
      <c r="B8" s="36" t="s">
        <v>121</v>
      </c>
      <c r="C8" s="37">
        <v>1.49</v>
      </c>
      <c r="D8" s="38">
        <v>5</v>
      </c>
      <c r="E8" s="39">
        <v>0.72</v>
      </c>
      <c r="F8" s="40">
        <f t="shared" si="0"/>
        <v>2.5868055555555557E-2</v>
      </c>
      <c r="G8" s="41" t="s">
        <v>128</v>
      </c>
      <c r="H8" s="36" t="s">
        <v>123</v>
      </c>
    </row>
    <row r="9" spans="1:8" ht="15" customHeight="1" x14ac:dyDescent="0.35">
      <c r="A9" s="35" t="s">
        <v>129</v>
      </c>
      <c r="B9" s="36" t="s">
        <v>121</v>
      </c>
      <c r="C9" s="37">
        <v>4.99</v>
      </c>
      <c r="D9" s="38">
        <v>2</v>
      </c>
      <c r="E9" s="39">
        <v>0.8</v>
      </c>
      <c r="F9" s="40">
        <f t="shared" si="0"/>
        <v>0.19492187499999999</v>
      </c>
      <c r="G9" s="41" t="s">
        <v>130</v>
      </c>
      <c r="H9" s="36" t="s">
        <v>123</v>
      </c>
    </row>
    <row r="10" spans="1:8" ht="15" customHeight="1" x14ac:dyDescent="0.35">
      <c r="A10" s="42" t="s">
        <v>131</v>
      </c>
      <c r="B10" s="36" t="s">
        <v>121</v>
      </c>
      <c r="C10" s="37">
        <v>3.49</v>
      </c>
      <c r="D10" s="38">
        <v>1</v>
      </c>
      <c r="E10" s="39">
        <v>0.85</v>
      </c>
      <c r="F10" s="40">
        <f t="shared" si="0"/>
        <v>0.25661764705882356</v>
      </c>
      <c r="G10" s="41" t="s">
        <v>132</v>
      </c>
      <c r="H10" s="36" t="s">
        <v>123</v>
      </c>
    </row>
    <row r="11" spans="1:8" ht="15" customHeight="1" x14ac:dyDescent="0.35">
      <c r="A11" s="33" t="s">
        <v>133</v>
      </c>
      <c r="B11" s="34"/>
      <c r="C11" s="34"/>
      <c r="D11" s="34"/>
      <c r="E11" s="34"/>
      <c r="F11" s="34"/>
      <c r="G11" s="34"/>
      <c r="H11" s="34"/>
    </row>
    <row r="12" spans="1:8" ht="15" customHeight="1" x14ac:dyDescent="0.35">
      <c r="A12" s="42" t="s">
        <v>134</v>
      </c>
      <c r="B12" s="36" t="s">
        <v>121</v>
      </c>
      <c r="C12" s="37">
        <v>3.99</v>
      </c>
      <c r="D12" s="38">
        <v>1</v>
      </c>
      <c r="E12" s="39">
        <v>0.9</v>
      </c>
      <c r="F12" s="40">
        <f t="shared" ref="F12:F18" si="1">IF(B12="oz",C12/(D12*E12),C12/(D12*16*E12))</f>
        <v>0.27708333333333335</v>
      </c>
      <c r="G12" s="41" t="s">
        <v>135</v>
      </c>
      <c r="H12" s="36" t="s">
        <v>123</v>
      </c>
    </row>
    <row r="13" spans="1:8" ht="15" customHeight="1" x14ac:dyDescent="0.35">
      <c r="A13" s="35" t="s">
        <v>136</v>
      </c>
      <c r="B13" s="36" t="s">
        <v>137</v>
      </c>
      <c r="C13" s="37">
        <v>1.29</v>
      </c>
      <c r="D13" s="38">
        <v>1</v>
      </c>
      <c r="E13" s="39">
        <v>0.8</v>
      </c>
      <c r="F13" s="40">
        <f t="shared" si="1"/>
        <v>0.10078125</v>
      </c>
      <c r="G13" s="41" t="s">
        <v>138</v>
      </c>
      <c r="H13" s="36" t="s">
        <v>123</v>
      </c>
    </row>
    <row r="14" spans="1:8" ht="15" customHeight="1" x14ac:dyDescent="0.35">
      <c r="A14" s="42" t="s">
        <v>139</v>
      </c>
      <c r="B14" s="36" t="s">
        <v>121</v>
      </c>
      <c r="C14" s="37">
        <v>0.79</v>
      </c>
      <c r="D14" s="38">
        <v>3</v>
      </c>
      <c r="E14" s="39">
        <v>0.7</v>
      </c>
      <c r="F14" s="40">
        <f t="shared" si="1"/>
        <v>2.3511904761904769E-2</v>
      </c>
      <c r="G14" s="41" t="s">
        <v>140</v>
      </c>
      <c r="H14" s="36" t="s">
        <v>123</v>
      </c>
    </row>
    <row r="15" spans="1:8" ht="15" customHeight="1" x14ac:dyDescent="0.35">
      <c r="A15" s="35" t="s">
        <v>141</v>
      </c>
      <c r="B15" s="36" t="s">
        <v>121</v>
      </c>
      <c r="C15" s="37">
        <v>0.89</v>
      </c>
      <c r="D15" s="38">
        <v>3</v>
      </c>
      <c r="E15" s="39">
        <v>0.75</v>
      </c>
      <c r="F15" s="40">
        <f t="shared" si="1"/>
        <v>2.4722222222222222E-2</v>
      </c>
      <c r="G15" s="41" t="s">
        <v>142</v>
      </c>
      <c r="H15" s="36" t="s">
        <v>123</v>
      </c>
    </row>
    <row r="16" spans="1:8" ht="15" customHeight="1" x14ac:dyDescent="0.35">
      <c r="A16" s="42" t="s">
        <v>143</v>
      </c>
      <c r="B16" s="36" t="s">
        <v>121</v>
      </c>
      <c r="C16" s="37">
        <v>4.99</v>
      </c>
      <c r="D16" s="38">
        <v>2</v>
      </c>
      <c r="E16" s="39">
        <v>0.65</v>
      </c>
      <c r="F16" s="40">
        <f t="shared" si="1"/>
        <v>0.23990384615384616</v>
      </c>
      <c r="G16" s="41" t="s">
        <v>144</v>
      </c>
      <c r="H16" s="36" t="s">
        <v>123</v>
      </c>
    </row>
    <row r="17" spans="1:8" ht="15" customHeight="1" x14ac:dyDescent="0.35">
      <c r="A17" s="35" t="s">
        <v>145</v>
      </c>
      <c r="B17" s="36" t="s">
        <v>121</v>
      </c>
      <c r="C17" s="37">
        <v>1.29</v>
      </c>
      <c r="D17" s="38">
        <v>3</v>
      </c>
      <c r="E17" s="39">
        <v>0.85</v>
      </c>
      <c r="F17" s="40">
        <f t="shared" si="1"/>
        <v>3.1617647058823535E-2</v>
      </c>
      <c r="G17" s="41" t="s">
        <v>146</v>
      </c>
      <c r="H17" s="36" t="s">
        <v>123</v>
      </c>
    </row>
    <row r="18" spans="1:8" ht="15" customHeight="1" x14ac:dyDescent="0.35">
      <c r="A18" s="42" t="s">
        <v>147</v>
      </c>
      <c r="B18" s="36" t="s">
        <v>121</v>
      </c>
      <c r="C18" s="37">
        <v>1.49</v>
      </c>
      <c r="D18" s="38">
        <v>5</v>
      </c>
      <c r="E18" s="39">
        <v>0.8</v>
      </c>
      <c r="F18" s="40">
        <f t="shared" si="1"/>
        <v>2.328125E-2</v>
      </c>
      <c r="G18" s="41" t="s">
        <v>148</v>
      </c>
      <c r="H18" s="36" t="s">
        <v>123</v>
      </c>
    </row>
    <row r="19" spans="1:8" ht="15" customHeight="1" x14ac:dyDescent="0.35">
      <c r="A19" s="33" t="s">
        <v>149</v>
      </c>
      <c r="B19" s="34"/>
      <c r="C19" s="34"/>
      <c r="D19" s="34"/>
      <c r="E19" s="34"/>
      <c r="F19" s="34"/>
      <c r="G19" s="34"/>
      <c r="H19" s="34"/>
    </row>
    <row r="20" spans="1:8" ht="15" customHeight="1" x14ac:dyDescent="0.35">
      <c r="A20" s="42" t="s">
        <v>150</v>
      </c>
      <c r="B20" s="36" t="s">
        <v>151</v>
      </c>
      <c r="C20" s="37">
        <v>0.85</v>
      </c>
      <c r="D20" s="38">
        <v>16</v>
      </c>
      <c r="E20" s="39">
        <v>0.95</v>
      </c>
      <c r="F20" s="40">
        <f t="shared" ref="F20:F29" si="2">IF(B20="oz",C20/(D20*E20),C20/(D20*16*E20))</f>
        <v>5.5921052631578948E-2</v>
      </c>
      <c r="G20" s="41" t="s">
        <v>152</v>
      </c>
      <c r="H20" s="36" t="s">
        <v>123</v>
      </c>
    </row>
    <row r="21" spans="1:8" ht="15" customHeight="1" x14ac:dyDescent="0.35">
      <c r="A21" s="35" t="s">
        <v>153</v>
      </c>
      <c r="B21" s="36" t="s">
        <v>154</v>
      </c>
      <c r="C21" s="37">
        <v>1.49</v>
      </c>
      <c r="D21" s="38">
        <v>1</v>
      </c>
      <c r="E21" s="39">
        <v>0.7</v>
      </c>
      <c r="F21" s="40">
        <f t="shared" si="2"/>
        <v>0.13303571428571428</v>
      </c>
      <c r="G21" s="41" t="s">
        <v>155</v>
      </c>
      <c r="H21" s="36" t="s">
        <v>123</v>
      </c>
    </row>
    <row r="22" spans="1:8" ht="15" customHeight="1" x14ac:dyDescent="0.35">
      <c r="A22" s="42" t="s">
        <v>156</v>
      </c>
      <c r="B22" s="36" t="s">
        <v>121</v>
      </c>
      <c r="C22" s="37">
        <v>2.4900000000000002</v>
      </c>
      <c r="D22" s="38">
        <v>1</v>
      </c>
      <c r="E22" s="39">
        <v>1</v>
      </c>
      <c r="F22" s="40">
        <f t="shared" si="2"/>
        <v>0.15562500000000001</v>
      </c>
      <c r="G22" s="41" t="s">
        <v>157</v>
      </c>
      <c r="H22" s="36" t="s">
        <v>123</v>
      </c>
    </row>
    <row r="23" spans="1:8" ht="15" customHeight="1" x14ac:dyDescent="0.35">
      <c r="A23" s="35" t="s">
        <v>158</v>
      </c>
      <c r="B23" s="36" t="s">
        <v>159</v>
      </c>
      <c r="C23" s="37">
        <v>0.25</v>
      </c>
      <c r="D23" s="38">
        <v>1</v>
      </c>
      <c r="E23" s="39">
        <v>0.85</v>
      </c>
      <c r="F23" s="40">
        <f t="shared" si="2"/>
        <v>1.8382352941176471E-2</v>
      </c>
      <c r="G23" s="41" t="s">
        <v>160</v>
      </c>
      <c r="H23" s="36" t="s">
        <v>123</v>
      </c>
    </row>
    <row r="24" spans="1:8" ht="15" customHeight="1" x14ac:dyDescent="0.35">
      <c r="A24" s="42" t="s">
        <v>161</v>
      </c>
      <c r="B24" s="36" t="s">
        <v>162</v>
      </c>
      <c r="C24" s="37">
        <v>3.99</v>
      </c>
      <c r="D24" s="38">
        <v>1</v>
      </c>
      <c r="E24" s="39">
        <v>1</v>
      </c>
      <c r="F24" s="40">
        <f t="shared" si="2"/>
        <v>0.24937500000000001</v>
      </c>
      <c r="G24" s="41" t="s">
        <v>163</v>
      </c>
      <c r="H24" s="36" t="s">
        <v>123</v>
      </c>
    </row>
    <row r="25" spans="1:8" ht="15" customHeight="1" x14ac:dyDescent="0.35">
      <c r="A25" s="35" t="s">
        <v>164</v>
      </c>
      <c r="B25" s="36" t="s">
        <v>151</v>
      </c>
      <c r="C25" s="37">
        <v>0.3</v>
      </c>
      <c r="D25" s="38">
        <v>1</v>
      </c>
      <c r="E25" s="39">
        <v>1</v>
      </c>
      <c r="F25" s="40">
        <f t="shared" si="2"/>
        <v>0.3</v>
      </c>
      <c r="G25" s="41" t="s">
        <v>165</v>
      </c>
      <c r="H25" s="36" t="s">
        <v>123</v>
      </c>
    </row>
    <row r="26" spans="1:8" ht="15" customHeight="1" x14ac:dyDescent="0.35">
      <c r="A26" s="42" t="s">
        <v>166</v>
      </c>
      <c r="B26" s="36" t="s">
        <v>121</v>
      </c>
      <c r="C26" s="37">
        <v>0.69</v>
      </c>
      <c r="D26" s="38">
        <v>20</v>
      </c>
      <c r="E26" s="39">
        <v>1</v>
      </c>
      <c r="F26" s="40">
        <f t="shared" si="2"/>
        <v>2.1562499999999997E-3</v>
      </c>
      <c r="G26" s="41" t="s">
        <v>167</v>
      </c>
      <c r="H26" s="36" t="s">
        <v>123</v>
      </c>
    </row>
    <row r="27" spans="1:8" ht="15" customHeight="1" x14ac:dyDescent="0.35">
      <c r="A27" s="35" t="s">
        <v>168</v>
      </c>
      <c r="B27" s="36" t="s">
        <v>121</v>
      </c>
      <c r="C27" s="37">
        <v>1.29</v>
      </c>
      <c r="D27" s="38">
        <v>5</v>
      </c>
      <c r="E27" s="39">
        <v>0.95</v>
      </c>
      <c r="F27" s="40">
        <f t="shared" si="2"/>
        <v>1.6973684210526318E-2</v>
      </c>
      <c r="G27" s="41" t="s">
        <v>169</v>
      </c>
      <c r="H27" s="36" t="s">
        <v>123</v>
      </c>
    </row>
    <row r="28" spans="1:8" ht="15" customHeight="1" x14ac:dyDescent="0.35">
      <c r="A28" s="42" t="s">
        <v>170</v>
      </c>
      <c r="B28" s="36" t="s">
        <v>171</v>
      </c>
      <c r="C28" s="37">
        <v>1.99</v>
      </c>
      <c r="D28" s="38">
        <v>1</v>
      </c>
      <c r="E28" s="39">
        <v>1</v>
      </c>
      <c r="F28" s="40">
        <f t="shared" si="2"/>
        <v>0.124375</v>
      </c>
      <c r="G28" s="41" t="s">
        <v>172</v>
      </c>
      <c r="H28" s="36" t="s">
        <v>123</v>
      </c>
    </row>
    <row r="29" spans="1:8" ht="15" customHeight="1" x14ac:dyDescent="0.35">
      <c r="A29" s="35" t="s">
        <v>173</v>
      </c>
      <c r="B29" s="36" t="s">
        <v>162</v>
      </c>
      <c r="C29" s="37">
        <v>7.99</v>
      </c>
      <c r="D29" s="38">
        <v>1</v>
      </c>
      <c r="E29" s="39">
        <v>1</v>
      </c>
      <c r="F29" s="40">
        <f t="shared" si="2"/>
        <v>0.49937500000000001</v>
      </c>
      <c r="G29" s="41" t="s">
        <v>174</v>
      </c>
      <c r="H29" s="36" t="s">
        <v>123</v>
      </c>
    </row>
    <row r="30" spans="1:8" ht="15" customHeight="1" x14ac:dyDescent="0.35">
      <c r="A30" s="33" t="s">
        <v>175</v>
      </c>
      <c r="B30" s="34"/>
      <c r="C30" s="34"/>
      <c r="D30" s="34"/>
      <c r="E30" s="34"/>
      <c r="F30" s="34"/>
      <c r="G30" s="34"/>
      <c r="H30" s="34"/>
    </row>
    <row r="31" spans="1:8" ht="15" customHeight="1" x14ac:dyDescent="0.35">
      <c r="A31" s="35" t="s">
        <v>176</v>
      </c>
      <c r="B31" s="36" t="s">
        <v>159</v>
      </c>
      <c r="C31" s="37">
        <v>0.45</v>
      </c>
      <c r="D31" s="38">
        <v>1</v>
      </c>
      <c r="E31" s="39">
        <v>1</v>
      </c>
      <c r="F31" s="40">
        <f>IF(B31="oz",C31/(D31*E31),C31/(D31*16*E31))</f>
        <v>2.8125000000000001E-2</v>
      </c>
      <c r="G31" s="41" t="s">
        <v>177</v>
      </c>
      <c r="H31" s="36" t="s">
        <v>123</v>
      </c>
    </row>
    <row r="32" spans="1:8" ht="15" customHeight="1" x14ac:dyDescent="0.35">
      <c r="A32" s="42" t="s">
        <v>178</v>
      </c>
      <c r="B32" s="36" t="s">
        <v>159</v>
      </c>
      <c r="C32" s="37">
        <v>0.65</v>
      </c>
      <c r="D32" s="38">
        <v>1</v>
      </c>
      <c r="E32" s="39">
        <v>1</v>
      </c>
      <c r="F32" s="40">
        <f>IF(B32="oz",C32/(D32*E32),C32/(D32*16*E32))</f>
        <v>4.0625000000000001E-2</v>
      </c>
      <c r="G32" s="41" t="s">
        <v>179</v>
      </c>
      <c r="H32" s="36" t="s">
        <v>123</v>
      </c>
    </row>
    <row r="33" spans="1:8" ht="15" customHeight="1" x14ac:dyDescent="0.35">
      <c r="A33" s="35" t="s">
        <v>180</v>
      </c>
      <c r="B33" s="36" t="s">
        <v>159</v>
      </c>
      <c r="C33" s="37">
        <v>0.85</v>
      </c>
      <c r="D33" s="38">
        <v>1</v>
      </c>
      <c r="E33" s="39">
        <v>1</v>
      </c>
      <c r="F33" s="40">
        <f>IF(B33="oz",C33/(D33*E33),C33/(D33*16*E33))</f>
        <v>5.3124999999999999E-2</v>
      </c>
      <c r="G33" s="41" t="s">
        <v>181</v>
      </c>
      <c r="H33" s="36" t="s">
        <v>123</v>
      </c>
    </row>
    <row r="34" spans="1:8" ht="15" customHeight="1" x14ac:dyDescent="0.35">
      <c r="A34" s="42" t="s">
        <v>182</v>
      </c>
      <c r="B34" s="36" t="s">
        <v>159</v>
      </c>
      <c r="C34" s="43">
        <v>0.65</v>
      </c>
      <c r="D34" s="38">
        <v>1</v>
      </c>
      <c r="E34" s="39">
        <v>1</v>
      </c>
      <c r="F34" s="40">
        <f>IF(B34="oz",C34/(D34*E34),C34/(D34*16*E34))</f>
        <v>4.0625000000000001E-2</v>
      </c>
      <c r="G34" s="41" t="s">
        <v>183</v>
      </c>
      <c r="H34" s="36" t="s">
        <v>123</v>
      </c>
    </row>
    <row r="35" spans="1:8" ht="15" customHeight="1" x14ac:dyDescent="0.35">
      <c r="A35" s="35" t="s">
        <v>184</v>
      </c>
      <c r="B35" s="36" t="s">
        <v>159</v>
      </c>
      <c r="C35" s="37">
        <v>0.08</v>
      </c>
      <c r="D35" s="38">
        <v>1</v>
      </c>
      <c r="E35" s="39">
        <v>1</v>
      </c>
      <c r="F35" s="40">
        <f>IF(B35="oz",C35/(D35*E35),C35/(D35*16*E35))</f>
        <v>5.0000000000000001E-3</v>
      </c>
      <c r="G35" s="41" t="s">
        <v>185</v>
      </c>
      <c r="H35" s="36" t="s">
        <v>123</v>
      </c>
    </row>
  </sheetData>
  <mergeCells count="2">
    <mergeCell ref="A1:H1"/>
    <mergeCell ref="A2:H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7AE60"/>
  </sheetPr>
  <dimension ref="A1:G49"/>
  <sheetViews>
    <sheetView zoomScaleNormal="100" workbookViewId="0"/>
  </sheetViews>
  <sheetFormatPr defaultColWidth="8.6328125" defaultRowHeight="14.5" x14ac:dyDescent="0.35"/>
  <cols>
    <col min="1" max="1" width="28" customWidth="1"/>
    <col min="2" max="2" width="10" customWidth="1"/>
    <col min="3" max="3" width="8" customWidth="1"/>
    <col min="4" max="4" width="14" customWidth="1"/>
    <col min="6" max="6" width="10" customWidth="1"/>
  </cols>
  <sheetData>
    <row r="1" spans="1:7" ht="17.25" customHeight="1" x14ac:dyDescent="0.35">
      <c r="A1" s="148" t="s">
        <v>186</v>
      </c>
      <c r="B1" s="148"/>
      <c r="C1" s="148"/>
      <c r="D1" s="148"/>
      <c r="E1" s="148"/>
      <c r="F1" s="148"/>
      <c r="G1" s="148"/>
    </row>
    <row r="2" spans="1:7" ht="15" customHeight="1" x14ac:dyDescent="0.35">
      <c r="A2" s="149" t="s">
        <v>110</v>
      </c>
      <c r="B2" s="149"/>
      <c r="C2" s="149"/>
      <c r="D2" s="149"/>
      <c r="E2" s="149"/>
      <c r="F2" s="149"/>
      <c r="G2" s="149"/>
    </row>
    <row r="4" spans="1:7" ht="15" customHeight="1" x14ac:dyDescent="0.35">
      <c r="A4" s="150" t="s">
        <v>187</v>
      </c>
      <c r="B4" s="150"/>
      <c r="C4" s="150"/>
      <c r="D4" s="150"/>
      <c r="E4" s="150"/>
      <c r="F4" s="150"/>
      <c r="G4" s="150"/>
    </row>
    <row r="5" spans="1:7" ht="27.75" customHeight="1" x14ac:dyDescent="0.35">
      <c r="A5" s="44" t="s">
        <v>188</v>
      </c>
      <c r="B5" s="44" t="s">
        <v>189</v>
      </c>
      <c r="C5" s="44" t="s">
        <v>190</v>
      </c>
      <c r="D5" s="44" t="s">
        <v>191</v>
      </c>
      <c r="E5" s="44" t="s">
        <v>192</v>
      </c>
      <c r="F5" s="44"/>
      <c r="G5" s="44"/>
    </row>
    <row r="6" spans="1:7" ht="15" customHeight="1" x14ac:dyDescent="0.35">
      <c r="A6" s="42" t="s">
        <v>193</v>
      </c>
      <c r="B6" s="45">
        <v>8</v>
      </c>
      <c r="C6" s="46" t="s">
        <v>151</v>
      </c>
      <c r="D6" s="47">
        <v>0.156</v>
      </c>
      <c r="E6" s="48">
        <f t="shared" ref="E6:E13" si="0">B6*D6</f>
        <v>1.248</v>
      </c>
    </row>
    <row r="7" spans="1:7" ht="15" customHeight="1" x14ac:dyDescent="0.35">
      <c r="A7" s="35" t="s">
        <v>194</v>
      </c>
      <c r="B7" s="49">
        <v>4</v>
      </c>
      <c r="C7" s="50" t="s">
        <v>151</v>
      </c>
      <c r="D7" s="51">
        <v>0.27800000000000002</v>
      </c>
      <c r="E7" s="52">
        <f t="shared" si="0"/>
        <v>1.1120000000000001</v>
      </c>
    </row>
    <row r="8" spans="1:7" ht="15" customHeight="1" x14ac:dyDescent="0.35">
      <c r="A8" s="42" t="s">
        <v>195</v>
      </c>
      <c r="B8" s="45">
        <v>2</v>
      </c>
      <c r="C8" s="46" t="s">
        <v>151</v>
      </c>
      <c r="D8" s="47">
        <v>0.13300000000000001</v>
      </c>
      <c r="E8" s="48">
        <f t="shared" si="0"/>
        <v>0.26600000000000001</v>
      </c>
    </row>
    <row r="9" spans="1:7" ht="15" customHeight="1" x14ac:dyDescent="0.35">
      <c r="A9" s="35" t="s">
        <v>196</v>
      </c>
      <c r="B9" s="49">
        <v>2</v>
      </c>
      <c r="C9" s="50" t="s">
        <v>151</v>
      </c>
      <c r="D9" s="51">
        <v>0.1</v>
      </c>
      <c r="E9" s="52">
        <f t="shared" si="0"/>
        <v>0.2</v>
      </c>
    </row>
    <row r="10" spans="1:7" ht="15" customHeight="1" x14ac:dyDescent="0.35">
      <c r="A10" s="42" t="s">
        <v>197</v>
      </c>
      <c r="B10" s="45">
        <v>4</v>
      </c>
      <c r="C10" s="46" t="s">
        <v>151</v>
      </c>
      <c r="D10" s="47">
        <v>8.7999999999999995E-2</v>
      </c>
      <c r="E10" s="48">
        <f t="shared" si="0"/>
        <v>0.35199999999999998</v>
      </c>
    </row>
    <row r="11" spans="1:7" ht="15" customHeight="1" x14ac:dyDescent="0.35">
      <c r="A11" s="35" t="s">
        <v>198</v>
      </c>
      <c r="B11" s="49">
        <v>6</v>
      </c>
      <c r="C11" s="50" t="s">
        <v>151</v>
      </c>
      <c r="D11" s="51">
        <v>0.1</v>
      </c>
      <c r="E11" s="52">
        <f t="shared" si="0"/>
        <v>0.60000000000000009</v>
      </c>
    </row>
    <row r="12" spans="1:7" ht="15" customHeight="1" x14ac:dyDescent="0.35">
      <c r="A12" s="42" t="s">
        <v>199</v>
      </c>
      <c r="B12" s="45">
        <v>0.5</v>
      </c>
      <c r="C12" s="46" t="s">
        <v>151</v>
      </c>
      <c r="D12" s="47">
        <v>0.25</v>
      </c>
      <c r="E12" s="48">
        <f t="shared" si="0"/>
        <v>0.125</v>
      </c>
    </row>
    <row r="13" spans="1:7" ht="15" customHeight="1" x14ac:dyDescent="0.35">
      <c r="A13" s="35" t="s">
        <v>200</v>
      </c>
      <c r="B13" s="49">
        <v>4</v>
      </c>
      <c r="C13" s="50" t="s">
        <v>151</v>
      </c>
      <c r="D13" s="51">
        <v>6.3E-2</v>
      </c>
      <c r="E13" s="52">
        <f t="shared" si="0"/>
        <v>0.252</v>
      </c>
    </row>
    <row r="14" spans="1:7" ht="15" customHeight="1" x14ac:dyDescent="0.35">
      <c r="A14" s="151" t="s">
        <v>201</v>
      </c>
      <c r="B14" s="151"/>
      <c r="C14" s="151"/>
      <c r="D14" s="151"/>
      <c r="E14" s="54">
        <f>SUM(E6:E13)</f>
        <v>4.1550000000000002</v>
      </c>
      <c r="F14" s="55"/>
      <c r="G14" s="55"/>
    </row>
    <row r="15" spans="1:7" ht="15" customHeight="1" x14ac:dyDescent="0.35">
      <c r="A15" s="152" t="s">
        <v>202</v>
      </c>
      <c r="B15" s="152"/>
      <c r="C15" s="56">
        <v>32</v>
      </c>
      <c r="D15" s="57" t="s">
        <v>203</v>
      </c>
      <c r="E15" s="58">
        <f>IF(C15=0,"-",E14/C15)</f>
        <v>0.12984375000000001</v>
      </c>
      <c r="F15" s="59"/>
      <c r="G15" s="59"/>
    </row>
    <row r="17" spans="1:7" ht="15" customHeight="1" x14ac:dyDescent="0.35">
      <c r="A17" s="150" t="s">
        <v>204</v>
      </c>
      <c r="B17" s="150"/>
      <c r="C17" s="150"/>
      <c r="D17" s="150"/>
      <c r="E17" s="150"/>
      <c r="F17" s="150"/>
      <c r="G17" s="150"/>
    </row>
    <row r="18" spans="1:7" ht="27.75" customHeight="1" x14ac:dyDescent="0.35">
      <c r="A18" s="44" t="s">
        <v>188</v>
      </c>
      <c r="B18" s="44" t="s">
        <v>189</v>
      </c>
      <c r="C18" s="44" t="s">
        <v>190</v>
      </c>
      <c r="D18" s="44" t="s">
        <v>205</v>
      </c>
      <c r="E18" s="44" t="s">
        <v>192</v>
      </c>
      <c r="F18" s="44"/>
      <c r="G18" s="44"/>
    </row>
    <row r="19" spans="1:7" ht="15" customHeight="1" x14ac:dyDescent="0.35">
      <c r="A19" s="42" t="s">
        <v>206</v>
      </c>
      <c r="B19" s="45">
        <v>32</v>
      </c>
      <c r="C19" s="46" t="s">
        <v>151</v>
      </c>
      <c r="D19" s="47">
        <v>4.2999999999999997E-2</v>
      </c>
      <c r="E19" s="48">
        <f>B19*D19</f>
        <v>1.3759999999999999</v>
      </c>
    </row>
    <row r="20" spans="1:7" ht="15" customHeight="1" x14ac:dyDescent="0.35">
      <c r="A20" s="35" t="s">
        <v>168</v>
      </c>
      <c r="B20" s="49">
        <v>16</v>
      </c>
      <c r="C20" s="50" t="s">
        <v>151</v>
      </c>
      <c r="D20" s="51">
        <v>0.08</v>
      </c>
      <c r="E20" s="52">
        <f>B20*D20</f>
        <v>1.28</v>
      </c>
    </row>
    <row r="21" spans="1:7" ht="15" customHeight="1" x14ac:dyDescent="0.35">
      <c r="A21" s="42" t="s">
        <v>207</v>
      </c>
      <c r="B21" s="45">
        <v>1</v>
      </c>
      <c r="C21" s="46" t="s">
        <v>171</v>
      </c>
      <c r="D21" s="47">
        <v>1.99</v>
      </c>
      <c r="E21" s="48">
        <f>B21*D21</f>
        <v>1.99</v>
      </c>
    </row>
    <row r="22" spans="1:7" ht="15" customHeight="1" x14ac:dyDescent="0.35">
      <c r="A22" s="35" t="s">
        <v>208</v>
      </c>
      <c r="B22" s="49">
        <v>2</v>
      </c>
      <c r="C22" s="50" t="s">
        <v>151</v>
      </c>
      <c r="D22" s="51">
        <v>0</v>
      </c>
      <c r="E22" s="52">
        <f>B22*0.078</f>
        <v>0.156</v>
      </c>
    </row>
    <row r="23" spans="1:7" ht="15" customHeight="1" x14ac:dyDescent="0.35">
      <c r="A23" s="42" t="s">
        <v>209</v>
      </c>
      <c r="B23" s="45">
        <v>4</v>
      </c>
      <c r="C23" s="46" t="s">
        <v>151</v>
      </c>
      <c r="D23" s="47">
        <v>0.85</v>
      </c>
      <c r="E23" s="48">
        <f>B23*D23</f>
        <v>3.4</v>
      </c>
    </row>
    <row r="24" spans="1:7" ht="15" customHeight="1" x14ac:dyDescent="0.35">
      <c r="A24" s="35" t="s">
        <v>210</v>
      </c>
      <c r="B24" s="49">
        <v>1</v>
      </c>
      <c r="C24" s="50" t="s">
        <v>151</v>
      </c>
      <c r="D24" s="51">
        <v>0.03</v>
      </c>
      <c r="E24" s="52">
        <f>B24*D24</f>
        <v>0.03</v>
      </c>
    </row>
    <row r="25" spans="1:7" ht="15" customHeight="1" x14ac:dyDescent="0.35">
      <c r="A25" s="42" t="s">
        <v>200</v>
      </c>
      <c r="B25" s="45">
        <v>2</v>
      </c>
      <c r="C25" s="46" t="s">
        <v>151</v>
      </c>
      <c r="D25" s="47">
        <v>6.3E-2</v>
      </c>
      <c r="E25" s="48">
        <f>B25*D25</f>
        <v>0.126</v>
      </c>
    </row>
    <row r="26" spans="1:7" ht="15" customHeight="1" x14ac:dyDescent="0.35">
      <c r="A26" s="151" t="s">
        <v>201</v>
      </c>
      <c r="B26" s="151"/>
      <c r="C26" s="151"/>
      <c r="D26" s="151"/>
      <c r="E26" s="54">
        <f>SUM(E19:E25)</f>
        <v>8.3579999999999988</v>
      </c>
      <c r="F26" s="55"/>
      <c r="G26" s="55"/>
    </row>
    <row r="27" spans="1:7" ht="15" customHeight="1" x14ac:dyDescent="0.35">
      <c r="A27" s="152" t="s">
        <v>211</v>
      </c>
      <c r="B27" s="152"/>
      <c r="C27" s="56">
        <v>32</v>
      </c>
      <c r="D27" s="57" t="s">
        <v>203</v>
      </c>
      <c r="E27" s="58">
        <f>IF(C27=0,"-",E26/C27)</f>
        <v>0.26118749999999996</v>
      </c>
      <c r="F27" s="59"/>
      <c r="G27" s="59"/>
    </row>
    <row r="29" spans="1:7" ht="15" customHeight="1" x14ac:dyDescent="0.35">
      <c r="A29" s="150" t="s">
        <v>212</v>
      </c>
      <c r="B29" s="150"/>
      <c r="C29" s="150"/>
      <c r="D29" s="150"/>
      <c r="E29" s="150"/>
      <c r="F29" s="150"/>
      <c r="G29" s="150"/>
    </row>
    <row r="30" spans="1:7" ht="27.75" customHeight="1" x14ac:dyDescent="0.35">
      <c r="A30" s="44" t="s">
        <v>188</v>
      </c>
      <c r="B30" s="44" t="s">
        <v>189</v>
      </c>
      <c r="C30" s="44" t="s">
        <v>190</v>
      </c>
      <c r="D30" s="44" t="s">
        <v>205</v>
      </c>
      <c r="E30" s="44" t="s">
        <v>192</v>
      </c>
      <c r="F30" s="44"/>
      <c r="G30" s="44"/>
    </row>
    <row r="31" spans="1:7" ht="15" customHeight="1" x14ac:dyDescent="0.35">
      <c r="A31" s="42" t="s">
        <v>213</v>
      </c>
      <c r="B31" s="45">
        <v>24</v>
      </c>
      <c r="C31" s="46" t="s">
        <v>151</v>
      </c>
      <c r="D31" s="47">
        <v>5.3999999999999999E-2</v>
      </c>
      <c r="E31" s="48">
        <f t="shared" ref="E31:E37" si="1">B31*D31</f>
        <v>1.296</v>
      </c>
    </row>
    <row r="32" spans="1:7" ht="15" customHeight="1" x14ac:dyDescent="0.35">
      <c r="A32" s="35" t="s">
        <v>214</v>
      </c>
      <c r="B32" s="49">
        <v>4</v>
      </c>
      <c r="C32" s="50" t="s">
        <v>151</v>
      </c>
      <c r="D32" s="51">
        <v>0.27800000000000002</v>
      </c>
      <c r="E32" s="52">
        <f t="shared" si="1"/>
        <v>1.1120000000000001</v>
      </c>
    </row>
    <row r="33" spans="1:7" ht="15" customHeight="1" x14ac:dyDescent="0.35">
      <c r="A33" s="42" t="s">
        <v>215</v>
      </c>
      <c r="B33" s="45">
        <v>4</v>
      </c>
      <c r="C33" s="46" t="s">
        <v>151</v>
      </c>
      <c r="D33" s="47">
        <v>6.3E-2</v>
      </c>
      <c r="E33" s="48">
        <f t="shared" si="1"/>
        <v>0.252</v>
      </c>
    </row>
    <row r="34" spans="1:7" ht="15" customHeight="1" x14ac:dyDescent="0.35">
      <c r="A34" s="35" t="s">
        <v>216</v>
      </c>
      <c r="B34" s="49">
        <v>8</v>
      </c>
      <c r="C34" s="50" t="s">
        <v>151</v>
      </c>
      <c r="D34" s="51">
        <v>3.1E-2</v>
      </c>
      <c r="E34" s="52">
        <f t="shared" si="1"/>
        <v>0.248</v>
      </c>
    </row>
    <row r="35" spans="1:7" ht="15" customHeight="1" x14ac:dyDescent="0.35">
      <c r="A35" s="42" t="s">
        <v>217</v>
      </c>
      <c r="B35" s="45">
        <v>2</v>
      </c>
      <c r="C35" s="46" t="s">
        <v>151</v>
      </c>
      <c r="D35" s="47">
        <v>0.03</v>
      </c>
      <c r="E35" s="48">
        <f t="shared" si="1"/>
        <v>0.06</v>
      </c>
    </row>
    <row r="36" spans="1:7" ht="15" customHeight="1" x14ac:dyDescent="0.35">
      <c r="A36" s="35" t="s">
        <v>218</v>
      </c>
      <c r="B36" s="49">
        <v>0.5</v>
      </c>
      <c r="C36" s="50" t="s">
        <v>151</v>
      </c>
      <c r="D36" s="51">
        <v>0.03</v>
      </c>
      <c r="E36" s="52">
        <f t="shared" si="1"/>
        <v>1.4999999999999999E-2</v>
      </c>
    </row>
    <row r="37" spans="1:7" ht="15" customHeight="1" x14ac:dyDescent="0.35">
      <c r="A37" s="42" t="s">
        <v>219</v>
      </c>
      <c r="B37" s="45">
        <v>1</v>
      </c>
      <c r="C37" s="46" t="s">
        <v>220</v>
      </c>
      <c r="D37" s="47">
        <v>0.08</v>
      </c>
      <c r="E37" s="48">
        <f t="shared" si="1"/>
        <v>0.08</v>
      </c>
    </row>
    <row r="38" spans="1:7" ht="15" customHeight="1" x14ac:dyDescent="0.35">
      <c r="A38" s="151" t="s">
        <v>201</v>
      </c>
      <c r="B38" s="151"/>
      <c r="C38" s="151"/>
      <c r="D38" s="151"/>
      <c r="E38" s="54">
        <f>SUM(E31:E37)</f>
        <v>3.0630000000000006</v>
      </c>
      <c r="F38" s="55"/>
      <c r="G38" s="55"/>
    </row>
    <row r="39" spans="1:7" ht="15" customHeight="1" x14ac:dyDescent="0.35">
      <c r="A39" s="152" t="s">
        <v>221</v>
      </c>
      <c r="B39" s="152"/>
      <c r="C39" s="56">
        <v>32</v>
      </c>
      <c r="D39" s="57" t="s">
        <v>203</v>
      </c>
      <c r="E39" s="58">
        <f>IF(C39=0,"-",E38/C39)</f>
        <v>9.5718750000000019E-2</v>
      </c>
      <c r="F39" s="59"/>
      <c r="G39" s="59"/>
    </row>
    <row r="41" spans="1:7" ht="15" customHeight="1" x14ac:dyDescent="0.35">
      <c r="A41" s="150" t="s">
        <v>222</v>
      </c>
      <c r="B41" s="150"/>
      <c r="C41" s="150"/>
      <c r="D41" s="150"/>
      <c r="E41" s="150"/>
      <c r="F41" s="150"/>
      <c r="G41" s="150"/>
    </row>
    <row r="42" spans="1:7" ht="27.75" customHeight="1" x14ac:dyDescent="0.35">
      <c r="A42" s="44" t="s">
        <v>188</v>
      </c>
      <c r="B42" s="44" t="s">
        <v>189</v>
      </c>
      <c r="C42" s="44" t="s">
        <v>190</v>
      </c>
      <c r="D42" s="44" t="s">
        <v>205</v>
      </c>
      <c r="E42" s="44" t="s">
        <v>192</v>
      </c>
      <c r="F42" s="44"/>
      <c r="G42" s="44"/>
    </row>
    <row r="43" spans="1:7" ht="15" customHeight="1" x14ac:dyDescent="0.35">
      <c r="A43" s="42" t="s">
        <v>223</v>
      </c>
      <c r="B43" s="45">
        <v>4</v>
      </c>
      <c r="C43" s="46" t="s">
        <v>151</v>
      </c>
      <c r="D43" s="47">
        <v>0</v>
      </c>
      <c r="E43" s="48">
        <f>B43*0.078</f>
        <v>0.312</v>
      </c>
    </row>
    <row r="44" spans="1:7" ht="15" customHeight="1" x14ac:dyDescent="0.35">
      <c r="A44" s="35" t="s">
        <v>224</v>
      </c>
      <c r="B44" s="49">
        <v>4</v>
      </c>
      <c r="C44" s="50" t="s">
        <v>151</v>
      </c>
      <c r="D44" s="51">
        <v>0.03</v>
      </c>
      <c r="E44" s="52">
        <f>B44*D44</f>
        <v>0.12</v>
      </c>
    </row>
    <row r="45" spans="1:7" ht="15" customHeight="1" x14ac:dyDescent="0.35">
      <c r="A45" s="42" t="s">
        <v>225</v>
      </c>
      <c r="B45" s="45">
        <v>0.5</v>
      </c>
      <c r="C45" s="46" t="s">
        <v>151</v>
      </c>
      <c r="D45" s="47">
        <v>0.25</v>
      </c>
      <c r="E45" s="48">
        <f>B45*D45</f>
        <v>0.125</v>
      </c>
    </row>
    <row r="46" spans="1:7" ht="15" customHeight="1" x14ac:dyDescent="0.35">
      <c r="A46" s="35" t="s">
        <v>194</v>
      </c>
      <c r="B46" s="49">
        <v>2</v>
      </c>
      <c r="C46" s="50" t="s">
        <v>151</v>
      </c>
      <c r="D46" s="51">
        <v>0.27800000000000002</v>
      </c>
      <c r="E46" s="52">
        <f>B46*D46</f>
        <v>0.55600000000000005</v>
      </c>
    </row>
    <row r="47" spans="1:7" ht="15" customHeight="1" x14ac:dyDescent="0.35">
      <c r="A47" s="42" t="s">
        <v>210</v>
      </c>
      <c r="B47" s="45">
        <v>1</v>
      </c>
      <c r="C47" s="46" t="s">
        <v>151</v>
      </c>
      <c r="D47" s="47">
        <v>0.03</v>
      </c>
      <c r="E47" s="48">
        <f>B47*D47</f>
        <v>0.03</v>
      </c>
    </row>
    <row r="48" spans="1:7" ht="15" customHeight="1" x14ac:dyDescent="0.35">
      <c r="A48" s="151" t="s">
        <v>201</v>
      </c>
      <c r="B48" s="151"/>
      <c r="C48" s="151"/>
      <c r="D48" s="151"/>
      <c r="E48" s="54">
        <f>SUM(E43:E47)</f>
        <v>1.143</v>
      </c>
      <c r="F48" s="55"/>
      <c r="G48" s="55"/>
    </row>
    <row r="49" spans="1:7" ht="15" customHeight="1" x14ac:dyDescent="0.35">
      <c r="A49" s="152" t="s">
        <v>226</v>
      </c>
      <c r="B49" s="152"/>
      <c r="C49" s="56">
        <v>32</v>
      </c>
      <c r="D49" s="57" t="s">
        <v>203</v>
      </c>
      <c r="E49" s="58">
        <f>IF(C49=0,"-",E48/C49)</f>
        <v>3.571875E-2</v>
      </c>
      <c r="F49" s="59"/>
      <c r="G49" s="59"/>
    </row>
  </sheetData>
  <mergeCells count="14">
    <mergeCell ref="A39:B39"/>
    <mergeCell ref="A41:G41"/>
    <mergeCell ref="A48:D48"/>
    <mergeCell ref="A49:B49"/>
    <mergeCell ref="A17:G17"/>
    <mergeCell ref="A26:D26"/>
    <mergeCell ref="A27:B27"/>
    <mergeCell ref="A29:G29"/>
    <mergeCell ref="A38:D38"/>
    <mergeCell ref="A1:G1"/>
    <mergeCell ref="A2:G2"/>
    <mergeCell ref="A4:G4"/>
    <mergeCell ref="A14:D14"/>
    <mergeCell ref="A15:B15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67E22"/>
  </sheetPr>
  <dimension ref="A1:H40"/>
  <sheetViews>
    <sheetView zoomScaleNormal="100" workbookViewId="0"/>
  </sheetViews>
  <sheetFormatPr defaultColWidth="8.6328125" defaultRowHeight="14.5" x14ac:dyDescent="0.35"/>
  <cols>
    <col min="1" max="1" width="36" customWidth="1"/>
    <col min="2" max="2" width="20" customWidth="1"/>
    <col min="5" max="5" width="4" customWidth="1"/>
    <col min="6" max="6" width="30" customWidth="1"/>
  </cols>
  <sheetData>
    <row r="1" spans="1:8" ht="30" customHeight="1" x14ac:dyDescent="0.4">
      <c r="A1" s="153" t="s">
        <v>227</v>
      </c>
      <c r="B1" s="153"/>
      <c r="C1" s="153"/>
      <c r="D1" s="153"/>
      <c r="E1" s="153"/>
      <c r="F1" s="153"/>
      <c r="G1" s="153"/>
      <c r="H1" s="153"/>
    </row>
    <row r="3" spans="1:8" ht="26.25" customHeight="1" x14ac:dyDescent="0.35">
      <c r="A3" s="60" t="s">
        <v>228</v>
      </c>
      <c r="B3" s="61" t="s">
        <v>229</v>
      </c>
      <c r="C3" s="62" t="s">
        <v>230</v>
      </c>
      <c r="D3" s="63" t="s">
        <v>231</v>
      </c>
    </row>
    <row r="4" spans="1:8" ht="15" customHeight="1" x14ac:dyDescent="0.35">
      <c r="A4" s="64"/>
      <c r="B4" s="64"/>
      <c r="C4" s="64"/>
      <c r="D4" s="64"/>
    </row>
    <row r="5" spans="1:8" ht="15" customHeight="1" x14ac:dyDescent="0.35">
      <c r="A5" s="65" t="s">
        <v>232</v>
      </c>
      <c r="B5" s="66"/>
      <c r="C5" s="66"/>
      <c r="D5" s="66"/>
    </row>
    <row r="6" spans="1:8" ht="15" customHeight="1" x14ac:dyDescent="0.35">
      <c r="A6" s="67" t="s">
        <v>233</v>
      </c>
      <c r="B6" s="67" t="s">
        <v>234</v>
      </c>
      <c r="C6" s="67" t="s">
        <v>235</v>
      </c>
      <c r="D6" s="67" t="s">
        <v>12</v>
      </c>
    </row>
    <row r="7" spans="1:8" ht="15" customHeight="1" x14ac:dyDescent="0.35">
      <c r="A7" s="67" t="s">
        <v>236</v>
      </c>
      <c r="B7" s="68">
        <v>2.99</v>
      </c>
      <c r="C7" s="68">
        <v>0.99</v>
      </c>
      <c r="D7" s="68">
        <v>7.99</v>
      </c>
    </row>
    <row r="8" spans="1:8" ht="15" customHeight="1" x14ac:dyDescent="0.35">
      <c r="A8" s="67" t="s">
        <v>115</v>
      </c>
      <c r="B8" s="69">
        <v>0.65</v>
      </c>
      <c r="C8" s="69">
        <v>0.72</v>
      </c>
      <c r="D8" s="69">
        <v>0.55000000000000004</v>
      </c>
    </row>
    <row r="9" spans="1:8" ht="15" customHeight="1" x14ac:dyDescent="0.35">
      <c r="A9" s="67" t="s">
        <v>237</v>
      </c>
      <c r="B9" s="70">
        <f>B7/B8</f>
        <v>4.6000000000000005</v>
      </c>
      <c r="C9" s="70">
        <f>C7/C8</f>
        <v>1.375</v>
      </c>
      <c r="D9" s="70">
        <f>D7/D8</f>
        <v>14.527272727272727</v>
      </c>
    </row>
    <row r="10" spans="1:8" ht="15" customHeight="1" x14ac:dyDescent="0.35">
      <c r="A10" s="67" t="s">
        <v>238</v>
      </c>
      <c r="B10" s="71">
        <v>8</v>
      </c>
      <c r="C10" s="71" t="s">
        <v>239</v>
      </c>
      <c r="D10" s="71">
        <v>10</v>
      </c>
    </row>
    <row r="11" spans="1:8" ht="15" customHeight="1" x14ac:dyDescent="0.35">
      <c r="A11" s="24" t="s">
        <v>240</v>
      </c>
      <c r="B11" s="72">
        <f>B9*(8/16)</f>
        <v>2.3000000000000003</v>
      </c>
      <c r="C11" s="72">
        <f>C9*(30/16)</f>
        <v>2.578125</v>
      </c>
      <c r="D11" s="72">
        <f>D9*(10/16)</f>
        <v>9.079545454545455</v>
      </c>
    </row>
    <row r="12" spans="1:8" ht="15" customHeight="1" x14ac:dyDescent="0.35">
      <c r="A12" s="64"/>
      <c r="B12" s="64"/>
      <c r="C12" s="64"/>
      <c r="D12" s="64"/>
    </row>
    <row r="13" spans="1:8" ht="15" customHeight="1" x14ac:dyDescent="0.35">
      <c r="A13" s="73" t="s">
        <v>241</v>
      </c>
      <c r="B13" s="74"/>
      <c r="C13" s="74"/>
      <c r="D13" s="74"/>
    </row>
    <row r="14" spans="1:8" ht="15" customHeight="1" x14ac:dyDescent="0.35">
      <c r="A14" s="67" t="s">
        <v>242</v>
      </c>
      <c r="B14" s="68">
        <v>0.55000000000000004</v>
      </c>
      <c r="C14" s="68">
        <v>0.55000000000000004</v>
      </c>
      <c r="D14" s="68">
        <v>0.55000000000000004</v>
      </c>
    </row>
    <row r="15" spans="1:8" ht="15" customHeight="1" x14ac:dyDescent="0.35">
      <c r="A15" s="67" t="s">
        <v>243</v>
      </c>
      <c r="B15" s="68">
        <v>0.45</v>
      </c>
      <c r="C15" s="68">
        <v>0.45</v>
      </c>
      <c r="D15" s="68">
        <v>0.45</v>
      </c>
    </row>
    <row r="16" spans="1:8" ht="15" customHeight="1" x14ac:dyDescent="0.35">
      <c r="A16" s="67" t="s">
        <v>244</v>
      </c>
      <c r="B16" s="68">
        <v>0.2</v>
      </c>
      <c r="C16" s="68">
        <v>0.2</v>
      </c>
      <c r="D16" s="68">
        <v>0.2</v>
      </c>
    </row>
    <row r="17" spans="1:4" ht="15" customHeight="1" x14ac:dyDescent="0.35">
      <c r="A17" s="67" t="s">
        <v>245</v>
      </c>
      <c r="B17" s="68">
        <v>0.25</v>
      </c>
      <c r="C17" s="68">
        <v>0.25</v>
      </c>
      <c r="D17" s="68">
        <v>0.25</v>
      </c>
    </row>
    <row r="18" spans="1:4" ht="15" customHeight="1" x14ac:dyDescent="0.35">
      <c r="A18" s="67" t="s">
        <v>246</v>
      </c>
      <c r="B18" s="68">
        <v>0.65</v>
      </c>
      <c r="C18" s="68">
        <v>0.65</v>
      </c>
      <c r="D18" s="68">
        <v>0.65</v>
      </c>
    </row>
    <row r="19" spans="1:4" ht="15" customHeight="1" x14ac:dyDescent="0.35">
      <c r="A19" s="67" t="s">
        <v>247</v>
      </c>
      <c r="B19" s="68">
        <v>0.04</v>
      </c>
      <c r="C19" s="68">
        <v>0.04</v>
      </c>
      <c r="D19" s="68">
        <v>0.04</v>
      </c>
    </row>
    <row r="20" spans="1:4" ht="15" customHeight="1" x14ac:dyDescent="0.35">
      <c r="A20" s="24" t="s">
        <v>248</v>
      </c>
      <c r="B20" s="75">
        <f>SUM(B14:B19)</f>
        <v>2.14</v>
      </c>
      <c r="C20" s="75">
        <f>SUM(C14:C19)</f>
        <v>2.14</v>
      </c>
      <c r="D20" s="75">
        <f>SUM(D14:D19)</f>
        <v>2.14</v>
      </c>
    </row>
    <row r="21" spans="1:4" ht="15" customHeight="1" x14ac:dyDescent="0.35">
      <c r="A21" s="64"/>
      <c r="B21" s="64"/>
      <c r="C21" s="64"/>
      <c r="D21" s="64"/>
    </row>
    <row r="22" spans="1:4" ht="15" customHeight="1" x14ac:dyDescent="0.35">
      <c r="A22" s="76" t="s">
        <v>249</v>
      </c>
      <c r="B22" s="77"/>
      <c r="C22" s="77"/>
      <c r="D22" s="77"/>
    </row>
    <row r="23" spans="1:4" ht="15" customHeight="1" x14ac:dyDescent="0.35">
      <c r="A23" s="67" t="s">
        <v>250</v>
      </c>
      <c r="B23" s="68">
        <v>3</v>
      </c>
      <c r="C23" s="68">
        <v>2</v>
      </c>
      <c r="D23" s="68">
        <v>3.5</v>
      </c>
    </row>
    <row r="24" spans="1:4" ht="15" customHeight="1" x14ac:dyDescent="0.35">
      <c r="A24" s="78" t="s">
        <v>251</v>
      </c>
      <c r="B24" s="78" t="s">
        <v>252</v>
      </c>
      <c r="C24" s="78" t="s">
        <v>253</v>
      </c>
      <c r="D24" s="78" t="s">
        <v>254</v>
      </c>
    </row>
    <row r="25" spans="1:4" ht="15" customHeight="1" x14ac:dyDescent="0.35">
      <c r="A25" s="64"/>
      <c r="B25" s="64"/>
      <c r="C25" s="64"/>
      <c r="D25" s="64"/>
    </row>
    <row r="26" spans="1:4" ht="15" customHeight="1" x14ac:dyDescent="0.35">
      <c r="A26" s="79" t="s">
        <v>255</v>
      </c>
      <c r="B26" s="80"/>
      <c r="C26" s="80"/>
      <c r="D26" s="80"/>
    </row>
    <row r="27" spans="1:4" ht="15" customHeight="1" x14ac:dyDescent="0.35">
      <c r="A27" s="24" t="s">
        <v>256</v>
      </c>
      <c r="B27" s="81">
        <f>B11+B20+B23</f>
        <v>7.44</v>
      </c>
      <c r="C27" s="81">
        <f>C11+C20+C23</f>
        <v>6.7181250000000006</v>
      </c>
      <c r="D27" s="81">
        <f>D11+D20+D23</f>
        <v>14.719545454545456</v>
      </c>
    </row>
    <row r="28" spans="1:4" ht="15" customHeight="1" x14ac:dyDescent="0.35">
      <c r="A28" s="64"/>
      <c r="B28" s="64"/>
      <c r="C28" s="64"/>
      <c r="D28" s="64"/>
    </row>
    <row r="29" spans="1:4" ht="15" customHeight="1" x14ac:dyDescent="0.35">
      <c r="A29" s="82" t="s">
        <v>257</v>
      </c>
      <c r="B29" s="83"/>
      <c r="C29" s="83"/>
      <c r="D29" s="83"/>
    </row>
    <row r="30" spans="1:4" ht="15" customHeight="1" x14ac:dyDescent="0.35">
      <c r="A30" s="67" t="s">
        <v>258</v>
      </c>
      <c r="B30" s="84">
        <v>0.25</v>
      </c>
      <c r="C30" s="84">
        <v>0.25</v>
      </c>
      <c r="D30" s="84">
        <v>0.25</v>
      </c>
    </row>
    <row r="31" spans="1:4" ht="15" customHeight="1" x14ac:dyDescent="0.35">
      <c r="A31" s="24" t="s">
        <v>259</v>
      </c>
      <c r="B31" s="85">
        <f>B27/B30</f>
        <v>29.76</v>
      </c>
      <c r="C31" s="85">
        <f>C27/C30</f>
        <v>26.872500000000002</v>
      </c>
      <c r="D31" s="85">
        <f>D27/D30</f>
        <v>58.878181818181822</v>
      </c>
    </row>
    <row r="32" spans="1:4" ht="15" customHeight="1" x14ac:dyDescent="0.35">
      <c r="A32" s="24" t="s">
        <v>260</v>
      </c>
      <c r="B32" s="86">
        <v>18</v>
      </c>
      <c r="C32" s="86">
        <v>15</v>
      </c>
      <c r="D32" s="86">
        <v>27</v>
      </c>
    </row>
    <row r="33" spans="1:4" ht="15" customHeight="1" x14ac:dyDescent="0.35">
      <c r="A33" s="24" t="s">
        <v>261</v>
      </c>
      <c r="B33" s="87">
        <f>B27/B32</f>
        <v>0.41333333333333333</v>
      </c>
      <c r="C33" s="87">
        <f>C27/C32</f>
        <v>0.44787500000000002</v>
      </c>
      <c r="D33" s="87">
        <f>D27/D32</f>
        <v>0.54516835016835019</v>
      </c>
    </row>
    <row r="34" spans="1:4" ht="15" customHeight="1" x14ac:dyDescent="0.35">
      <c r="A34" s="24" t="s">
        <v>262</v>
      </c>
      <c r="B34" s="88">
        <f>B32-B27</f>
        <v>10.559999999999999</v>
      </c>
      <c r="C34" s="88">
        <f>C32-C27</f>
        <v>8.2818749999999994</v>
      </c>
      <c r="D34" s="88">
        <f>D32-D27</f>
        <v>12.280454545454544</v>
      </c>
    </row>
    <row r="35" spans="1:4" ht="15" customHeight="1" x14ac:dyDescent="0.35">
      <c r="A35" s="24" t="s">
        <v>263</v>
      </c>
      <c r="B35" s="89">
        <f>B34/B32</f>
        <v>0.58666666666666656</v>
      </c>
      <c r="C35" s="89">
        <f>C34/C32</f>
        <v>0.55212499999999998</v>
      </c>
      <c r="D35" s="89">
        <f>D34/D32</f>
        <v>0.45483164983164981</v>
      </c>
    </row>
    <row r="36" spans="1:4" ht="15" customHeight="1" x14ac:dyDescent="0.35">
      <c r="A36" s="64"/>
      <c r="B36" s="64"/>
      <c r="C36" s="64"/>
      <c r="D36" s="64"/>
    </row>
    <row r="37" spans="1:4" ht="26.25" customHeight="1" x14ac:dyDescent="0.35">
      <c r="A37" s="90" t="s">
        <v>264</v>
      </c>
      <c r="B37" s="91" t="s">
        <v>14</v>
      </c>
      <c r="C37" s="92" t="s">
        <v>265</v>
      </c>
      <c r="D37" s="93" t="s">
        <v>266</v>
      </c>
    </row>
    <row r="38" spans="1:4" ht="15" customHeight="1" x14ac:dyDescent="0.35">
      <c r="A38" s="67" t="s">
        <v>267</v>
      </c>
      <c r="B38" s="94" t="s">
        <v>268</v>
      </c>
      <c r="C38" s="94" t="s">
        <v>269</v>
      </c>
      <c r="D38" s="94" t="s">
        <v>270</v>
      </c>
    </row>
    <row r="40" spans="1:4" ht="15" customHeight="1" x14ac:dyDescent="0.35">
      <c r="A40" s="154" t="s">
        <v>271</v>
      </c>
      <c r="B40" s="154"/>
      <c r="C40" s="154"/>
      <c r="D40" s="154"/>
    </row>
  </sheetData>
  <mergeCells count="2">
    <mergeCell ref="A1:H1"/>
    <mergeCell ref="A40:D40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0392B"/>
  </sheetPr>
  <dimension ref="A1:E28"/>
  <sheetViews>
    <sheetView zoomScaleNormal="100" workbookViewId="0"/>
  </sheetViews>
  <sheetFormatPr defaultColWidth="8.6328125" defaultRowHeight="14.5" x14ac:dyDescent="0.35"/>
  <cols>
    <col min="1" max="1" width="38" customWidth="1"/>
    <col min="2" max="2" width="20" customWidth="1"/>
    <col min="4" max="4" width="24" customWidth="1"/>
    <col min="5" max="5" width="30" customWidth="1"/>
  </cols>
  <sheetData>
    <row r="1" spans="1:5" ht="30" customHeight="1" x14ac:dyDescent="0.4">
      <c r="A1" s="153" t="s">
        <v>272</v>
      </c>
      <c r="B1" s="153"/>
      <c r="C1" s="153"/>
      <c r="D1" s="153"/>
      <c r="E1" s="153"/>
    </row>
    <row r="3" spans="1:5" ht="15" customHeight="1" x14ac:dyDescent="0.35">
      <c r="A3" s="95" t="s">
        <v>273</v>
      </c>
      <c r="B3" s="63" t="s">
        <v>274</v>
      </c>
      <c r="C3" s="63" t="s">
        <v>275</v>
      </c>
    </row>
    <row r="4" spans="1:5" ht="15" customHeight="1" x14ac:dyDescent="0.35">
      <c r="A4" s="96" t="s">
        <v>276</v>
      </c>
      <c r="B4" s="97">
        <v>4500</v>
      </c>
      <c r="C4" s="98" t="s">
        <v>277</v>
      </c>
    </row>
    <row r="5" spans="1:5" ht="15" customHeight="1" x14ac:dyDescent="0.35">
      <c r="A5" s="67" t="s">
        <v>278</v>
      </c>
      <c r="B5" s="97">
        <v>9000</v>
      </c>
      <c r="C5" s="98" t="s">
        <v>279</v>
      </c>
    </row>
    <row r="6" spans="1:5" ht="15" customHeight="1" x14ac:dyDescent="0.35">
      <c r="A6" s="99" t="s">
        <v>280</v>
      </c>
      <c r="B6" s="100">
        <f>B5*0.15</f>
        <v>1350</v>
      </c>
      <c r="C6" s="98" t="s">
        <v>281</v>
      </c>
    </row>
    <row r="7" spans="1:5" ht="15" customHeight="1" x14ac:dyDescent="0.35">
      <c r="A7" s="67" t="s">
        <v>282</v>
      </c>
      <c r="B7" s="97">
        <v>1200</v>
      </c>
      <c r="C7" s="98" t="s">
        <v>283</v>
      </c>
    </row>
    <row r="8" spans="1:5" ht="15" customHeight="1" x14ac:dyDescent="0.35">
      <c r="A8" s="96" t="s">
        <v>284</v>
      </c>
      <c r="B8" s="97">
        <v>800</v>
      </c>
      <c r="C8" s="98" t="s">
        <v>285</v>
      </c>
    </row>
    <row r="9" spans="1:5" ht="15" customHeight="1" x14ac:dyDescent="0.35">
      <c r="A9" s="67" t="s">
        <v>286</v>
      </c>
      <c r="B9" s="97">
        <v>350</v>
      </c>
      <c r="C9" s="98" t="s">
        <v>287</v>
      </c>
    </row>
    <row r="10" spans="1:5" ht="15" customHeight="1" x14ac:dyDescent="0.35">
      <c r="A10" s="96" t="s">
        <v>288</v>
      </c>
      <c r="B10" s="97">
        <v>500</v>
      </c>
      <c r="C10" s="98" t="s">
        <v>289</v>
      </c>
    </row>
    <row r="11" spans="1:5" ht="15" customHeight="1" x14ac:dyDescent="0.35">
      <c r="A11" s="67" t="s">
        <v>290</v>
      </c>
      <c r="B11" s="97">
        <v>200</v>
      </c>
      <c r="C11" s="98" t="s">
        <v>291</v>
      </c>
    </row>
    <row r="12" spans="1:5" ht="15" customHeight="1" x14ac:dyDescent="0.35">
      <c r="A12" s="96" t="s">
        <v>292</v>
      </c>
      <c r="B12" s="97">
        <v>450</v>
      </c>
      <c r="C12" s="98" t="s">
        <v>293</v>
      </c>
    </row>
    <row r="13" spans="1:5" ht="15" customHeight="1" x14ac:dyDescent="0.35">
      <c r="A13" s="101" t="s">
        <v>294</v>
      </c>
      <c r="B13" s="102">
        <f>SUM(B4:B12)</f>
        <v>18350</v>
      </c>
      <c r="C13" s="64"/>
    </row>
    <row r="15" spans="1:5" ht="15" customHeight="1" x14ac:dyDescent="0.35">
      <c r="A15" s="103" t="s">
        <v>295</v>
      </c>
      <c r="B15" s="104"/>
      <c r="C15" s="104"/>
      <c r="D15" s="104"/>
    </row>
    <row r="16" spans="1:5" ht="15" customHeight="1" x14ac:dyDescent="0.35">
      <c r="A16" s="61" t="s">
        <v>296</v>
      </c>
      <c r="B16" s="61" t="s">
        <v>17</v>
      </c>
      <c r="C16" s="61" t="s">
        <v>297</v>
      </c>
      <c r="D16" s="61" t="s">
        <v>25</v>
      </c>
      <c r="E16" s="61" t="s">
        <v>298</v>
      </c>
    </row>
    <row r="17" spans="1:5" ht="15" customHeight="1" x14ac:dyDescent="0.35">
      <c r="A17" s="67" t="s">
        <v>299</v>
      </c>
      <c r="B17" s="105">
        <v>18</v>
      </c>
      <c r="C17" s="106">
        <f>'3-Menu Item Calculator'!B27</f>
        <v>7.44</v>
      </c>
      <c r="D17" s="107">
        <f>B17-C17</f>
        <v>10.559999999999999</v>
      </c>
      <c r="E17" s="108">
        <v>0.35</v>
      </c>
    </row>
    <row r="18" spans="1:5" ht="15" customHeight="1" x14ac:dyDescent="0.35">
      <c r="A18" s="109" t="s">
        <v>300</v>
      </c>
      <c r="B18" s="110">
        <v>15</v>
      </c>
      <c r="C18" s="111">
        <f>'3-Menu Item Calculator'!C27</f>
        <v>6.7181250000000006</v>
      </c>
      <c r="D18" s="112">
        <f>B18-C18</f>
        <v>8.2818749999999994</v>
      </c>
      <c r="E18" s="108">
        <v>0.4</v>
      </c>
    </row>
    <row r="19" spans="1:5" ht="15" customHeight="1" x14ac:dyDescent="0.35">
      <c r="A19" s="24" t="s">
        <v>301</v>
      </c>
      <c r="B19" s="105">
        <v>27</v>
      </c>
      <c r="C19" s="106">
        <f>'3-Menu Item Calculator'!D27</f>
        <v>14.719545454545456</v>
      </c>
      <c r="D19" s="107">
        <f>B19-C19</f>
        <v>12.280454545454544</v>
      </c>
      <c r="E19" s="108">
        <v>0.25</v>
      </c>
    </row>
    <row r="20" spans="1:5" ht="17.25" customHeight="1" x14ac:dyDescent="0.35">
      <c r="A20" s="101" t="s">
        <v>295</v>
      </c>
      <c r="B20" s="64"/>
      <c r="C20" s="64"/>
      <c r="D20" s="113">
        <f>SUMPRODUCT(D17:D19,E17:E19)</f>
        <v>10.078863636363636</v>
      </c>
      <c r="E20" s="114">
        <f>SUM(E17:E19)</f>
        <v>1</v>
      </c>
    </row>
    <row r="22" spans="1:5" ht="15" customHeight="1" x14ac:dyDescent="0.35">
      <c r="A22" s="115" t="s">
        <v>302</v>
      </c>
      <c r="B22" s="116"/>
      <c r="C22" s="117"/>
      <c r="D22" s="117"/>
    </row>
    <row r="23" spans="1:5" ht="15" customHeight="1" x14ac:dyDescent="0.35">
      <c r="A23" s="67" t="s">
        <v>38</v>
      </c>
      <c r="B23" s="118">
        <f>B13</f>
        <v>18350</v>
      </c>
    </row>
    <row r="24" spans="1:5" ht="15" customHeight="1" x14ac:dyDescent="0.35">
      <c r="A24" s="67" t="s">
        <v>303</v>
      </c>
      <c r="B24" s="119">
        <f>D20</f>
        <v>10.078863636363636</v>
      </c>
    </row>
    <row r="25" spans="1:5" ht="17.25" customHeight="1" x14ac:dyDescent="0.4">
      <c r="A25" s="24" t="s">
        <v>304</v>
      </c>
      <c r="B25" s="120">
        <f>ROUNDUP(B23/B24,0)</f>
        <v>1821</v>
      </c>
    </row>
    <row r="26" spans="1:5" ht="15" customHeight="1" x14ac:dyDescent="0.35">
      <c r="A26" s="67" t="s">
        <v>305</v>
      </c>
      <c r="B26" s="121">
        <v>26</v>
      </c>
    </row>
    <row r="27" spans="1:5" ht="21.75" customHeight="1" x14ac:dyDescent="0.5">
      <c r="A27" s="122" t="s">
        <v>306</v>
      </c>
      <c r="B27" s="123">
        <f>ROUNDUP(B25/B26,0)</f>
        <v>71</v>
      </c>
    </row>
    <row r="28" spans="1:5" ht="15" customHeight="1" x14ac:dyDescent="0.35">
      <c r="A28" s="24" t="s">
        <v>53</v>
      </c>
      <c r="B28" s="124">
        <f>B27*SUMPRODUCT(B17:B19,E17:E19)</f>
        <v>1352.55</v>
      </c>
    </row>
  </sheetData>
  <mergeCells count="1">
    <mergeCell ref="A1:E1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39C12"/>
  </sheetPr>
  <dimension ref="A1:J18"/>
  <sheetViews>
    <sheetView zoomScaleNormal="100" workbookViewId="0"/>
  </sheetViews>
  <sheetFormatPr defaultColWidth="8.6328125" defaultRowHeight="14.5" x14ac:dyDescent="0.35"/>
  <cols>
    <col min="1" max="1" width="20" customWidth="1"/>
    <col min="2" max="2" width="10" customWidth="1"/>
    <col min="3" max="3" width="14" customWidth="1"/>
    <col min="4" max="4" width="12" customWidth="1"/>
    <col min="5" max="5" width="10" customWidth="1"/>
    <col min="6" max="6" width="12" customWidth="1"/>
    <col min="7" max="7" width="16" customWidth="1"/>
    <col min="8" max="8" width="14" customWidth="1"/>
  </cols>
  <sheetData>
    <row r="1" spans="1:10" ht="17.25" customHeight="1" x14ac:dyDescent="0.35">
      <c r="A1" s="148" t="s">
        <v>307</v>
      </c>
      <c r="B1" s="148"/>
      <c r="C1" s="148"/>
      <c r="D1" s="148"/>
      <c r="E1" s="148"/>
      <c r="F1" s="148"/>
      <c r="G1" s="148"/>
      <c r="H1" s="148"/>
      <c r="I1" s="148"/>
      <c r="J1" s="148"/>
    </row>
    <row r="2" spans="1:10" ht="15" customHeight="1" x14ac:dyDescent="0.35">
      <c r="A2" s="149" t="s">
        <v>110</v>
      </c>
      <c r="B2" s="149"/>
      <c r="C2" s="149"/>
      <c r="D2" s="149"/>
      <c r="E2" s="149"/>
      <c r="F2" s="149"/>
      <c r="G2" s="149"/>
      <c r="H2" s="149"/>
      <c r="I2" s="149"/>
      <c r="J2" s="149"/>
    </row>
    <row r="4" spans="1:10" ht="15" customHeight="1" x14ac:dyDescent="0.35">
      <c r="A4" s="150" t="s">
        <v>308</v>
      </c>
      <c r="B4" s="150"/>
      <c r="C4" s="150"/>
      <c r="D4" s="150"/>
      <c r="E4" s="150"/>
      <c r="F4" s="150"/>
      <c r="G4" s="150"/>
      <c r="H4" s="150"/>
      <c r="I4" s="150"/>
      <c r="J4" s="150"/>
    </row>
    <row r="5" spans="1:10" ht="30" customHeight="1" x14ac:dyDescent="0.35">
      <c r="A5" s="44" t="s">
        <v>309</v>
      </c>
      <c r="B5" s="44" t="s">
        <v>310</v>
      </c>
      <c r="C5" s="44" t="s">
        <v>311</v>
      </c>
      <c r="D5" s="44" t="s">
        <v>312</v>
      </c>
      <c r="E5" s="44" t="s">
        <v>313</v>
      </c>
      <c r="F5" s="44" t="s">
        <v>314</v>
      </c>
      <c r="G5" s="44" t="s">
        <v>315</v>
      </c>
      <c r="H5" s="44" t="s">
        <v>316</v>
      </c>
      <c r="I5" s="44" t="s">
        <v>317</v>
      </c>
      <c r="J5" s="44" t="s">
        <v>318</v>
      </c>
    </row>
    <row r="6" spans="1:10" ht="15" customHeight="1" x14ac:dyDescent="0.35">
      <c r="A6" s="125" t="s">
        <v>319</v>
      </c>
      <c r="B6" s="45">
        <v>16</v>
      </c>
      <c r="C6" s="45">
        <v>8</v>
      </c>
      <c r="D6" s="45">
        <v>3</v>
      </c>
      <c r="E6" s="45">
        <v>2</v>
      </c>
      <c r="F6" s="126">
        <v>0.45</v>
      </c>
      <c r="G6" s="127">
        <f>B6*0.241+C6*0.045+D6*0.066+E6*0.05+F6</f>
        <v>4.9640000000000004</v>
      </c>
      <c r="H6" s="128">
        <v>28</v>
      </c>
      <c r="I6" s="129">
        <v>0</v>
      </c>
      <c r="J6" s="130">
        <f>IF(H6=0,"-",(H6*(1-I6)-G6)/(H6*(1-I6)))</f>
        <v>0.82271428571428573</v>
      </c>
    </row>
    <row r="7" spans="1:10" ht="15" customHeight="1" x14ac:dyDescent="0.35">
      <c r="A7" s="131" t="s">
        <v>320</v>
      </c>
      <c r="B7" s="49">
        <v>32</v>
      </c>
      <c r="C7" s="49">
        <v>16</v>
      </c>
      <c r="D7" s="49">
        <v>6</v>
      </c>
      <c r="E7" s="49">
        <v>4</v>
      </c>
      <c r="F7" s="132">
        <v>0.65</v>
      </c>
      <c r="G7" s="133">
        <f>B7*0.241+C7*0.045+D7*0.066+E7*0.05+F7</f>
        <v>9.6780000000000008</v>
      </c>
      <c r="H7" s="128">
        <v>52</v>
      </c>
      <c r="I7" s="129">
        <v>0.05</v>
      </c>
      <c r="J7" s="130">
        <f>IF(H7=0,"-",(H7*(1-I7)-G7)/(H7*(1-I7)))</f>
        <v>0.8040890688259108</v>
      </c>
    </row>
    <row r="8" spans="1:10" ht="15" customHeight="1" x14ac:dyDescent="0.35">
      <c r="A8" s="125" t="s">
        <v>321</v>
      </c>
      <c r="B8" s="45">
        <v>80</v>
      </c>
      <c r="C8" s="45">
        <v>32</v>
      </c>
      <c r="D8" s="45">
        <v>12</v>
      </c>
      <c r="E8" s="45">
        <v>8</v>
      </c>
      <c r="F8" s="126">
        <v>0.85</v>
      </c>
      <c r="G8" s="127">
        <f>B8*0.241+C8*0.045+D8*0.066+E8*0.05+F8</f>
        <v>22.762000000000004</v>
      </c>
      <c r="H8" s="128">
        <v>120</v>
      </c>
      <c r="I8" s="129">
        <v>0.1</v>
      </c>
      <c r="J8" s="134">
        <f>IF(H8=0,"-",(H8*(1-I8)-G8)/(H8*(1-I8)))</f>
        <v>0.78924074074074069</v>
      </c>
    </row>
    <row r="9" spans="1:10" ht="15" customHeight="1" x14ac:dyDescent="0.35">
      <c r="A9" s="131" t="s">
        <v>322</v>
      </c>
      <c r="B9" s="49">
        <v>160</v>
      </c>
      <c r="C9" s="49">
        <v>64</v>
      </c>
      <c r="D9" s="49">
        <v>24</v>
      </c>
      <c r="E9" s="49">
        <v>16</v>
      </c>
      <c r="F9" s="132">
        <v>1.2</v>
      </c>
      <c r="G9" s="133">
        <f>B9*0.241+C9*0.045+D9*0.066+E9*0.05+F9</f>
        <v>45.024000000000008</v>
      </c>
      <c r="H9" s="128">
        <v>220</v>
      </c>
      <c r="I9" s="129">
        <v>0.15</v>
      </c>
      <c r="J9" s="134">
        <f>IF(H9=0,"-",(H9*(1-I9)-G9)/(H9*(1-I9)))</f>
        <v>0.75922994652406417</v>
      </c>
    </row>
    <row r="11" spans="1:10" ht="34.5" customHeight="1" x14ac:dyDescent="0.35">
      <c r="A11" s="155" t="s">
        <v>323</v>
      </c>
      <c r="B11" s="155"/>
      <c r="C11" s="155"/>
      <c r="D11" s="155"/>
      <c r="E11" s="155"/>
      <c r="F11" s="155"/>
      <c r="G11" s="155"/>
      <c r="H11" s="155"/>
      <c r="I11" s="155"/>
      <c r="J11" s="155"/>
    </row>
    <row r="13" spans="1:10" ht="15" customHeight="1" x14ac:dyDescent="0.35">
      <c r="A13" s="150" t="s">
        <v>324</v>
      </c>
      <c r="B13" s="150"/>
      <c r="C13" s="150"/>
      <c r="D13" s="150"/>
      <c r="E13" s="150"/>
      <c r="F13" s="150"/>
      <c r="G13" s="150"/>
      <c r="H13" s="150"/>
      <c r="I13" s="150"/>
      <c r="J13" s="150"/>
    </row>
    <row r="14" spans="1:10" ht="23.25" customHeight="1" x14ac:dyDescent="0.35">
      <c r="A14" s="135" t="s">
        <v>325</v>
      </c>
      <c r="B14" s="53" t="s">
        <v>326</v>
      </c>
      <c r="C14" s="53" t="s">
        <v>327</v>
      </c>
      <c r="D14" s="53" t="s">
        <v>328</v>
      </c>
      <c r="E14" s="151" t="s">
        <v>329</v>
      </c>
      <c r="F14" s="151"/>
      <c r="G14" s="151"/>
      <c r="H14" s="151"/>
      <c r="I14" s="151"/>
      <c r="J14" s="151"/>
    </row>
    <row r="15" spans="1:10" ht="15" customHeight="1" x14ac:dyDescent="0.35">
      <c r="A15" s="35" t="s">
        <v>10</v>
      </c>
      <c r="B15" s="136" t="s">
        <v>330</v>
      </c>
      <c r="C15" s="136" t="s">
        <v>331</v>
      </c>
      <c r="D15" s="136" t="s">
        <v>332</v>
      </c>
      <c r="E15" s="156" t="s">
        <v>333</v>
      </c>
      <c r="F15" s="156"/>
      <c r="G15" s="156"/>
      <c r="H15" s="156"/>
      <c r="I15" s="156"/>
      <c r="J15" s="156"/>
    </row>
    <row r="16" spans="1:10" ht="15" customHeight="1" x14ac:dyDescent="0.35">
      <c r="A16" s="42" t="s">
        <v>12</v>
      </c>
      <c r="B16" s="137" t="s">
        <v>334</v>
      </c>
      <c r="C16" s="137" t="s">
        <v>335</v>
      </c>
      <c r="D16" s="137" t="s">
        <v>336</v>
      </c>
      <c r="E16" s="157" t="s">
        <v>337</v>
      </c>
      <c r="F16" s="157"/>
      <c r="G16" s="157"/>
      <c r="H16" s="157"/>
      <c r="I16" s="157"/>
      <c r="J16" s="157"/>
    </row>
    <row r="17" spans="1:10" ht="15" customHeight="1" x14ac:dyDescent="0.35">
      <c r="A17" s="35" t="s">
        <v>338</v>
      </c>
      <c r="B17" s="136" t="s">
        <v>339</v>
      </c>
      <c r="C17" s="136" t="s">
        <v>340</v>
      </c>
      <c r="D17" s="136" t="s">
        <v>341</v>
      </c>
      <c r="E17" s="156" t="s">
        <v>342</v>
      </c>
      <c r="F17" s="156"/>
      <c r="G17" s="156"/>
      <c r="H17" s="156"/>
      <c r="I17" s="156"/>
      <c r="J17" s="156"/>
    </row>
    <row r="18" spans="1:10" ht="15" customHeight="1" x14ac:dyDescent="0.35">
      <c r="A18" s="42" t="s">
        <v>343</v>
      </c>
      <c r="B18" s="137" t="s">
        <v>344</v>
      </c>
      <c r="C18" s="137" t="s">
        <v>345</v>
      </c>
      <c r="D18" s="137" t="s">
        <v>346</v>
      </c>
      <c r="E18" s="157" t="s">
        <v>347</v>
      </c>
      <c r="F18" s="157"/>
      <c r="G18" s="157"/>
      <c r="H18" s="157"/>
      <c r="I18" s="157"/>
      <c r="J18" s="157"/>
    </row>
  </sheetData>
  <mergeCells count="10">
    <mergeCell ref="E14:J14"/>
    <mergeCell ref="E15:J15"/>
    <mergeCell ref="E16:J16"/>
    <mergeCell ref="E17:J17"/>
    <mergeCell ref="E18:J18"/>
    <mergeCell ref="A1:J1"/>
    <mergeCell ref="A2:J2"/>
    <mergeCell ref="A4:J4"/>
    <mergeCell ref="A11:J11"/>
    <mergeCell ref="A13:J13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1E8449"/>
  </sheetPr>
  <dimension ref="A1:F23"/>
  <sheetViews>
    <sheetView zoomScaleNormal="100" workbookViewId="0"/>
  </sheetViews>
  <sheetFormatPr defaultColWidth="8.6328125" defaultRowHeight="14.5" x14ac:dyDescent="0.35"/>
  <cols>
    <col min="1" max="1" width="30" customWidth="1"/>
    <col min="2" max="2" width="18" customWidth="1"/>
    <col min="5" max="5" width="4" customWidth="1"/>
    <col min="6" max="6" width="50" customWidth="1"/>
  </cols>
  <sheetData>
    <row r="1" spans="1:6" ht="30" customHeight="1" x14ac:dyDescent="0.4">
      <c r="A1" s="153" t="s">
        <v>348</v>
      </c>
      <c r="B1" s="153"/>
      <c r="C1" s="153"/>
      <c r="D1" s="153"/>
      <c r="E1" s="153"/>
      <c r="F1" s="153"/>
    </row>
    <row r="3" spans="1:6" ht="26.25" customHeight="1" x14ac:dyDescent="0.35">
      <c r="A3" s="61" t="s">
        <v>9</v>
      </c>
      <c r="B3" s="61" t="s">
        <v>10</v>
      </c>
      <c r="C3" s="61" t="s">
        <v>349</v>
      </c>
      <c r="D3" s="61" t="s">
        <v>350</v>
      </c>
    </row>
    <row r="4" spans="1:6" ht="15" customHeight="1" x14ac:dyDescent="0.35">
      <c r="A4" s="24" t="s">
        <v>17</v>
      </c>
      <c r="B4" s="106">
        <f>'3-Menu Item Calculator'!B32</f>
        <v>18</v>
      </c>
      <c r="C4" s="106">
        <f>'3-Menu Item Calculator'!C32</f>
        <v>15</v>
      </c>
      <c r="D4" s="106">
        <f>'3-Menu Item Calculator'!D32</f>
        <v>27</v>
      </c>
    </row>
    <row r="5" spans="1:6" ht="15" customHeight="1" x14ac:dyDescent="0.35">
      <c r="A5" s="24" t="s">
        <v>351</v>
      </c>
      <c r="B5" s="106">
        <f>'3-Menu Item Calculator'!B27</f>
        <v>7.44</v>
      </c>
      <c r="C5" s="106">
        <f>'3-Menu Item Calculator'!C27</f>
        <v>6.7181250000000006</v>
      </c>
      <c r="D5" s="106">
        <f>'3-Menu Item Calculator'!D27</f>
        <v>14.719545454545456</v>
      </c>
    </row>
    <row r="6" spans="1:6" ht="15" customHeight="1" x14ac:dyDescent="0.35">
      <c r="A6" s="24" t="s">
        <v>352</v>
      </c>
      <c r="B6" s="106">
        <f>'3-Menu Item Calculator'!B34</f>
        <v>10.559999999999999</v>
      </c>
      <c r="C6" s="106">
        <f>'3-Menu Item Calculator'!C34</f>
        <v>8.2818749999999994</v>
      </c>
      <c r="D6" s="106">
        <f>'3-Menu Item Calculator'!D34</f>
        <v>12.280454545454544</v>
      </c>
    </row>
    <row r="7" spans="1:6" ht="15" customHeight="1" x14ac:dyDescent="0.35">
      <c r="A7" s="24" t="s">
        <v>29</v>
      </c>
      <c r="B7" s="138">
        <f>'3-Menu Item Calculator'!B33</f>
        <v>0.41333333333333333</v>
      </c>
      <c r="C7" s="138">
        <f>'3-Menu Item Calculator'!C33</f>
        <v>0.44787500000000002</v>
      </c>
      <c r="D7" s="138">
        <f>'3-Menu Item Calculator'!D33</f>
        <v>0.54516835016835019</v>
      </c>
    </row>
    <row r="8" spans="1:6" ht="15" customHeight="1" x14ac:dyDescent="0.35">
      <c r="A8" s="24" t="s">
        <v>353</v>
      </c>
      <c r="B8" s="139">
        <v>26</v>
      </c>
      <c r="C8" s="139">
        <v>32</v>
      </c>
      <c r="D8" s="139">
        <v>17</v>
      </c>
    </row>
    <row r="9" spans="1:6" ht="15" customHeight="1" x14ac:dyDescent="0.35">
      <c r="A9" s="24" t="s">
        <v>298</v>
      </c>
      <c r="B9" s="140">
        <v>0.35</v>
      </c>
      <c r="C9" s="140">
        <v>0.4</v>
      </c>
      <c r="D9" s="140">
        <v>0.25</v>
      </c>
    </row>
    <row r="10" spans="1:6" ht="15" customHeight="1" x14ac:dyDescent="0.35">
      <c r="A10" s="109" t="s">
        <v>354</v>
      </c>
      <c r="B10" s="141">
        <f>B6*B8</f>
        <v>274.55999999999995</v>
      </c>
      <c r="C10" s="141">
        <f>C6*C8</f>
        <v>265.02</v>
      </c>
      <c r="D10" s="141">
        <f>D6*D8</f>
        <v>208.76772727272726</v>
      </c>
    </row>
    <row r="11" spans="1:6" ht="17.25" customHeight="1" x14ac:dyDescent="0.4">
      <c r="A11" s="142" t="s">
        <v>355</v>
      </c>
      <c r="B11" s="143">
        <f>SUM(B10:D10)</f>
        <v>748.34772727272718</v>
      </c>
      <c r="C11" s="64"/>
      <c r="D11" s="64"/>
    </row>
    <row r="12" spans="1:6" ht="15" customHeight="1" x14ac:dyDescent="0.35">
      <c r="A12" s="24" t="s">
        <v>356</v>
      </c>
      <c r="B12" s="144">
        <f>B11*26</f>
        <v>19457.040909090905</v>
      </c>
      <c r="C12" s="64"/>
      <c r="D12" s="64"/>
    </row>
    <row r="13" spans="1:6" ht="15" customHeight="1" x14ac:dyDescent="0.35">
      <c r="A13" s="67" t="s">
        <v>66</v>
      </c>
      <c r="B13" s="145">
        <f>'4-Break-Even Analysis'!B13</f>
        <v>18350</v>
      </c>
      <c r="C13" s="64"/>
      <c r="D13" s="64"/>
    </row>
    <row r="14" spans="1:6" ht="19.5" customHeight="1" x14ac:dyDescent="0.4">
      <c r="A14" s="146" t="s">
        <v>357</v>
      </c>
      <c r="B14" s="147">
        <f>B12-B13</f>
        <v>1107.0409090909052</v>
      </c>
      <c r="C14" s="64"/>
      <c r="D14" s="64"/>
    </row>
    <row r="15" spans="1:6" ht="15" customHeight="1" x14ac:dyDescent="0.35">
      <c r="A15" s="158" t="s">
        <v>358</v>
      </c>
      <c r="B15" s="158"/>
      <c r="C15" s="158"/>
      <c r="D15" s="158"/>
    </row>
    <row r="16" spans="1:6" ht="15" customHeight="1" x14ac:dyDescent="0.35">
      <c r="A16" s="159" t="s">
        <v>359</v>
      </c>
      <c r="B16" s="159"/>
      <c r="C16" s="159"/>
      <c r="D16" s="159"/>
      <c r="E16" s="159"/>
      <c r="F16" s="159"/>
    </row>
    <row r="17" spans="1:6" ht="42" customHeight="1" x14ac:dyDescent="0.35">
      <c r="A17" s="160" t="s">
        <v>360</v>
      </c>
      <c r="B17" s="160"/>
      <c r="C17" s="160"/>
      <c r="D17" s="160"/>
      <c r="E17" s="160"/>
      <c r="F17" s="160"/>
    </row>
    <row r="18" spans="1:6" ht="42" customHeight="1" x14ac:dyDescent="0.35">
      <c r="A18" s="160" t="s">
        <v>361</v>
      </c>
      <c r="B18" s="160"/>
      <c r="C18" s="160"/>
      <c r="D18" s="160"/>
      <c r="E18" s="160"/>
      <c r="F18" s="160"/>
    </row>
    <row r="19" spans="1:6" ht="42" customHeight="1" x14ac:dyDescent="0.35">
      <c r="A19" s="160" t="s">
        <v>362</v>
      </c>
      <c r="B19" s="160"/>
      <c r="C19" s="160"/>
      <c r="D19" s="160"/>
      <c r="E19" s="160"/>
      <c r="F19" s="160"/>
    </row>
    <row r="20" spans="1:6" ht="42" customHeight="1" x14ac:dyDescent="0.35">
      <c r="A20" s="160" t="s">
        <v>363</v>
      </c>
      <c r="B20" s="160"/>
      <c r="C20" s="160"/>
      <c r="D20" s="160"/>
      <c r="E20" s="160"/>
      <c r="F20" s="160"/>
    </row>
    <row r="21" spans="1:6" ht="42" customHeight="1" x14ac:dyDescent="0.35">
      <c r="A21" s="160" t="s">
        <v>364</v>
      </c>
      <c r="B21" s="160"/>
      <c r="C21" s="160"/>
      <c r="D21" s="160"/>
      <c r="E21" s="160"/>
      <c r="F21" s="160"/>
    </row>
    <row r="22" spans="1:6" ht="42" customHeight="1" x14ac:dyDescent="0.35">
      <c r="A22" s="160" t="s">
        <v>365</v>
      </c>
      <c r="B22" s="160"/>
      <c r="C22" s="160"/>
      <c r="D22" s="160"/>
      <c r="E22" s="160"/>
      <c r="F22" s="160"/>
    </row>
    <row r="23" spans="1:6" ht="42" customHeight="1" x14ac:dyDescent="0.35">
      <c r="A23" s="160" t="s">
        <v>366</v>
      </c>
      <c r="B23" s="160"/>
      <c r="C23" s="160"/>
      <c r="D23" s="160"/>
      <c r="E23" s="160"/>
      <c r="F23" s="160"/>
    </row>
  </sheetData>
  <mergeCells count="10">
    <mergeCell ref="A19:F19"/>
    <mergeCell ref="A20:F20"/>
    <mergeCell ref="A21:F21"/>
    <mergeCell ref="A22:F22"/>
    <mergeCell ref="A23:F23"/>
    <mergeCell ref="A1:F1"/>
    <mergeCell ref="A15:D15"/>
    <mergeCell ref="A16:F16"/>
    <mergeCell ref="A17:F17"/>
    <mergeCell ref="A18:F18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7-Executive Summary</vt:lpstr>
      <vt:lpstr>1-Ingredient Library</vt:lpstr>
      <vt:lpstr>2-Sub-Recipe Costing</vt:lpstr>
      <vt:lpstr>3-Menu Item Calculator</vt:lpstr>
      <vt:lpstr>4-Break-Even Analysis</vt:lpstr>
      <vt:lpstr>5-Family Tray Pricing</vt:lpstr>
      <vt:lpstr>6-Profitability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Wladimir Pierre-Francois</cp:lastModifiedBy>
  <cp:revision>0</cp:revision>
  <dcterms:created xsi:type="dcterms:W3CDTF">2026-03-31T19:30:10Z</dcterms:created>
  <dcterms:modified xsi:type="dcterms:W3CDTF">2026-03-31T19:34:32Z</dcterms:modified>
  <dc:language>en-US</dc:language>
</cp:coreProperties>
</file>